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EVIDENTA DIS\EVIDENTA 2021 DIS\03. MARTIE_MAPA ELECTRONICA\31.03.2021\1512_Referat Plan actiuni PNCCF_2021\De anexat\"/>
    </mc:Choice>
  </mc:AlternateContent>
  <bookViews>
    <workbookView xWindow="0" yWindow="0" windowWidth="28800" windowHeight="11715"/>
  </bookViews>
  <sheets>
    <sheet name="plan actiuni 2021" sheetId="2" r:id="rId1"/>
  </sheets>
  <externalReferences>
    <externalReference r:id="rId2"/>
  </externalReferences>
  <definedNames>
    <definedName name="_12PROCENT_1" localSheetId="0">#REF!</definedName>
    <definedName name="_12PROCENT_1">#REF!</definedName>
    <definedName name="_12PROCENT_2" localSheetId="0">#REF!</definedName>
    <definedName name="_12PROCENT_2">#REF!</definedName>
    <definedName name="_16PROCENT_2" localSheetId="0">#REF!</definedName>
    <definedName name="_16PROCENT_2">#REF!</definedName>
    <definedName name="_3PR_1" localSheetId="0">'[1]Satu Mare'!#REF!</definedName>
    <definedName name="_3PR_1">'[1]Satu Mare'!#REF!</definedName>
    <definedName name="_4PR_1" localSheetId="0">'[1]Satu Mare'!#REF!</definedName>
    <definedName name="_4PR_1">'[1]Satu Mare'!#REF!</definedName>
    <definedName name="_6PR_2" localSheetId="0">'[1]Satu Mare'!#REF!</definedName>
    <definedName name="_6PR_2">'[1]Satu Mare'!#REF!</definedName>
    <definedName name="_8PR_2" localSheetId="0">'[1]Satu Mare'!#REF!</definedName>
    <definedName name="_8PR_2">'[1]Satu Mare'!#REF!</definedName>
    <definedName name="_9PROCENT_1" localSheetId="0">#REF!</definedName>
    <definedName name="_9PROCENT_1">#REF!</definedName>
    <definedName name="as" localSheetId="0">'[1]Satu Mare'!#REF!</definedName>
    <definedName name="as">'[1]Satu Mare'!#REF!</definedName>
    <definedName name="b" localSheetId="0">#REF!</definedName>
    <definedName name="b">#REF!</definedName>
    <definedName name="buget_campanie_de_informare_constentizare" localSheetId="0">#REF!</definedName>
    <definedName name="buget_campanie_de_informare_constentizare">#REF!</definedName>
    <definedName name="d">'[1]Satu Mare'!#REF!</definedName>
    <definedName name="duplicat">#REF!</definedName>
    <definedName name="PR" localSheetId="0">'[1]Satu Mare'!#REF!</definedName>
    <definedName name="PR">'[1]Satu Mare'!#REF!</definedName>
    <definedName name="_xlnm.Print_Titles" localSheetId="0">'plan actiuni 2021'!$3:$4</definedName>
    <definedName name="PROCENT" localSheetId="0">#REF!</definedName>
    <definedName name="PROCENT">#REF!</definedName>
    <definedName name="x" localSheetId="0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0" i="2" l="1"/>
  <c r="K69" i="2"/>
  <c r="K65" i="2"/>
  <c r="K41" i="2"/>
  <c r="K30" i="2"/>
  <c r="K20" i="2"/>
  <c r="K95" i="2"/>
  <c r="K97" i="2"/>
  <c r="K98" i="2"/>
  <c r="K99" i="2"/>
  <c r="K100" i="2"/>
  <c r="K101" i="2"/>
  <c r="K102" i="2"/>
  <c r="K103" i="2"/>
  <c r="K128" i="2"/>
  <c r="K92" i="2"/>
  <c r="K86" i="2"/>
  <c r="K73" i="2"/>
  <c r="K25" i="2"/>
  <c r="K16" i="2"/>
  <c r="K12" i="2"/>
  <c r="K8" i="2"/>
  <c r="K9" i="2"/>
  <c r="K7" i="2"/>
  <c r="J65" i="2"/>
  <c r="J128" i="2"/>
  <c r="J103" i="2"/>
  <c r="J102" i="2"/>
  <c r="J101" i="2"/>
  <c r="J100" i="2"/>
  <c r="J99" i="2"/>
  <c r="J98" i="2"/>
  <c r="J97" i="2"/>
  <c r="J95" i="2"/>
  <c r="J92" i="2"/>
  <c r="J86" i="2"/>
  <c r="J73" i="2"/>
  <c r="J70" i="2"/>
  <c r="J69" i="2"/>
  <c r="J41" i="2"/>
  <c r="J30" i="2"/>
  <c r="J25" i="2"/>
  <c r="J20" i="2"/>
  <c r="J16" i="2"/>
  <c r="J12" i="2"/>
  <c r="J9" i="2"/>
  <c r="J8" i="2"/>
  <c r="J7" i="2"/>
  <c r="H148" i="2"/>
  <c r="H91" i="2"/>
  <c r="H72" i="2"/>
  <c r="H68" i="2"/>
  <c r="H29" i="2"/>
  <c r="H11" i="2"/>
  <c r="H6" i="2"/>
  <c r="C73" i="2" l="1"/>
  <c r="D73" i="2"/>
  <c r="E73" i="2"/>
  <c r="I91" i="2"/>
  <c r="I72" i="2"/>
  <c r="I68" i="2"/>
  <c r="I29" i="2"/>
  <c r="I19" i="2"/>
  <c r="I11" i="2"/>
  <c r="I6" i="2" l="1"/>
  <c r="I148" i="2" s="1"/>
  <c r="G6" i="2"/>
  <c r="G11" i="2" l="1"/>
  <c r="J11" i="2"/>
  <c r="G91" i="2"/>
  <c r="G72" i="2"/>
  <c r="G68" i="2"/>
  <c r="G29" i="2"/>
  <c r="G19" i="2"/>
  <c r="E6" i="2"/>
  <c r="F6" i="2"/>
  <c r="G148" i="2" l="1"/>
  <c r="D128" i="2"/>
  <c r="E128" i="2"/>
  <c r="C128" i="2"/>
  <c r="D125" i="2"/>
  <c r="E125" i="2"/>
  <c r="F125" i="2"/>
  <c r="C125" i="2"/>
  <c r="D122" i="2"/>
  <c r="E122" i="2"/>
  <c r="F122" i="2"/>
  <c r="C122" i="2"/>
  <c r="D104" i="2"/>
  <c r="E104" i="2"/>
  <c r="F104" i="2"/>
  <c r="C104" i="2"/>
  <c r="D95" i="2"/>
  <c r="E95" i="2"/>
  <c r="C95" i="2"/>
  <c r="D92" i="2"/>
  <c r="E92" i="2"/>
  <c r="C92" i="2"/>
  <c r="D86" i="2"/>
  <c r="E86" i="2"/>
  <c r="C86" i="2"/>
  <c r="C72" i="2"/>
  <c r="D68" i="2"/>
  <c r="E68" i="2"/>
  <c r="F68" i="2"/>
  <c r="C68" i="2"/>
  <c r="D65" i="2"/>
  <c r="E65" i="2"/>
  <c r="C65" i="2"/>
  <c r="D41" i="2"/>
  <c r="E41" i="2"/>
  <c r="C41" i="2"/>
  <c r="D30" i="2"/>
  <c r="E30" i="2"/>
  <c r="C30" i="2"/>
  <c r="K72" i="2" l="1"/>
  <c r="D72" i="2"/>
  <c r="E72" i="2"/>
  <c r="F72" i="2"/>
  <c r="F91" i="2"/>
  <c r="E103" i="2"/>
  <c r="E91" i="2" s="1"/>
  <c r="C103" i="2"/>
  <c r="C91" i="2" s="1"/>
  <c r="D103" i="2"/>
  <c r="C29" i="2"/>
  <c r="D29" i="2"/>
  <c r="F29" i="2"/>
  <c r="E29" i="2"/>
  <c r="D91" i="2" l="1"/>
  <c r="D20" i="2"/>
  <c r="E20" i="2"/>
  <c r="C20" i="2"/>
  <c r="D25" i="2"/>
  <c r="E25" i="2"/>
  <c r="C25" i="2"/>
  <c r="J26" i="2"/>
  <c r="J27" i="2"/>
  <c r="J66" i="2"/>
  <c r="J87" i="2"/>
  <c r="J88" i="2"/>
  <c r="J89" i="2"/>
  <c r="E16" i="2"/>
  <c r="D16" i="2"/>
  <c r="C16" i="2"/>
  <c r="J17" i="2"/>
  <c r="E11" i="2"/>
  <c r="C11" i="2"/>
  <c r="D6" i="2"/>
  <c r="C6" i="2"/>
  <c r="C19" i="2" l="1"/>
  <c r="K11" i="2"/>
  <c r="D19" i="2"/>
  <c r="F19" i="2"/>
  <c r="E19" i="2"/>
  <c r="E148" i="2" s="1"/>
  <c r="C148" i="2"/>
  <c r="D11" i="2"/>
  <c r="D148" i="2" s="1"/>
  <c r="F11" i="2"/>
  <c r="K19" i="2" l="1"/>
  <c r="F148" i="2"/>
  <c r="J19" i="2"/>
  <c r="J72" i="2"/>
  <c r="J6" i="2"/>
  <c r="J29" i="2"/>
  <c r="K29" i="2" l="1"/>
  <c r="J68" i="2"/>
  <c r="K68" i="2"/>
  <c r="J91" i="2" l="1"/>
  <c r="J148" i="2" s="1"/>
  <c r="K91" i="2" l="1"/>
  <c r="K6" i="2"/>
  <c r="K148" i="2" l="1"/>
  <c r="K104" i="2"/>
  <c r="J104" i="2"/>
  <c r="J33" i="2"/>
  <c r="K33" i="2"/>
  <c r="K77" i="2"/>
  <c r="J77" i="2"/>
  <c r="J59" i="2"/>
  <c r="K59" i="2"/>
  <c r="K105" i="2"/>
  <c r="J105" i="2"/>
  <c r="K111" i="2"/>
  <c r="J111" i="2"/>
  <c r="J60" i="2"/>
  <c r="K60" i="2"/>
  <c r="J125" i="2"/>
  <c r="K125" i="2"/>
  <c r="K44" i="2"/>
  <c r="J44" i="2"/>
  <c r="J51" i="2"/>
  <c r="K51" i="2"/>
  <c r="K22" i="2"/>
  <c r="J22" i="2"/>
  <c r="J135" i="2"/>
  <c r="K135" i="2"/>
  <c r="K74" i="2"/>
  <c r="J74" i="2"/>
  <c r="J129" i="2"/>
  <c r="K129" i="2"/>
  <c r="K145" i="2"/>
  <c r="J145" i="2"/>
  <c r="K82" i="2"/>
  <c r="J82" i="2"/>
  <c r="K109" i="2"/>
  <c r="J109" i="2"/>
  <c r="J37" i="2"/>
  <c r="K37" i="2"/>
  <c r="J124" i="2"/>
  <c r="K124" i="2"/>
  <c r="K141" i="2"/>
  <c r="J141" i="2"/>
  <c r="J38" i="2"/>
  <c r="K38" i="2"/>
  <c r="K21" i="2"/>
  <c r="J21" i="2"/>
  <c r="K85" i="2"/>
  <c r="J85" i="2"/>
  <c r="K113" i="2"/>
  <c r="J113" i="2"/>
  <c r="K23" i="2"/>
  <c r="J23" i="2"/>
  <c r="J49" i="2"/>
  <c r="K49" i="2"/>
  <c r="K117" i="2"/>
  <c r="J117" i="2"/>
  <c r="J79" i="2"/>
  <c r="K79" i="2"/>
  <c r="K121" i="2"/>
  <c r="J121" i="2"/>
  <c r="K47" i="2"/>
  <c r="J47" i="2"/>
  <c r="J32" i="2"/>
  <c r="K32" i="2"/>
  <c r="J130" i="2"/>
  <c r="K130" i="2"/>
  <c r="K115" i="2"/>
  <c r="J115" i="2"/>
  <c r="J131" i="2"/>
  <c r="K131" i="2"/>
  <c r="J39" i="2"/>
  <c r="K39" i="2"/>
  <c r="J45" i="2"/>
  <c r="K45" i="2"/>
  <c r="J58" i="2"/>
  <c r="K58" i="2"/>
  <c r="K48" i="2"/>
  <c r="J48" i="2"/>
  <c r="J118" i="2"/>
  <c r="K118" i="2"/>
  <c r="J55" i="2"/>
  <c r="K55" i="2"/>
  <c r="J35" i="2"/>
  <c r="K35" i="2"/>
  <c r="K120" i="2"/>
  <c r="J120" i="2"/>
  <c r="J53" i="2"/>
  <c r="K53" i="2"/>
  <c r="K138" i="2"/>
  <c r="J138" i="2"/>
  <c r="K93" i="2"/>
  <c r="J93" i="2"/>
  <c r="K136" i="2"/>
  <c r="J136" i="2"/>
  <c r="K84" i="2"/>
  <c r="J84" i="2"/>
  <c r="K143" i="2"/>
  <c r="J143" i="2"/>
  <c r="K57" i="2"/>
  <c r="J57" i="2"/>
  <c r="K43" i="2"/>
  <c r="J43" i="2"/>
  <c r="J63" i="2"/>
  <c r="K63" i="2"/>
  <c r="K54" i="2"/>
  <c r="J54" i="2"/>
  <c r="K110" i="2"/>
  <c r="J110" i="2"/>
  <c r="K40" i="2"/>
  <c r="J40" i="2"/>
  <c r="K123" i="2"/>
  <c r="J123" i="2"/>
  <c r="J122" i="2"/>
  <c r="K122" i="2"/>
  <c r="J81" i="2"/>
  <c r="K81" i="2"/>
  <c r="K64" i="2"/>
  <c r="J64" i="2"/>
  <c r="K24" i="2"/>
  <c r="J24" i="2"/>
  <c r="K15" i="2"/>
  <c r="J15" i="2"/>
  <c r="J46" i="2"/>
  <c r="K46" i="2"/>
  <c r="K31" i="2"/>
  <c r="J31" i="2"/>
  <c r="J75" i="2"/>
  <c r="K75" i="2"/>
  <c r="K107" i="2"/>
  <c r="J107" i="2"/>
  <c r="K116" i="2"/>
  <c r="J116" i="2"/>
  <c r="K61" i="2"/>
  <c r="J61" i="2"/>
  <c r="J80" i="2"/>
  <c r="K80" i="2"/>
  <c r="K126" i="2"/>
  <c r="J126" i="2"/>
  <c r="K132" i="2"/>
  <c r="J132" i="2"/>
  <c r="K96" i="2"/>
  <c r="J96" i="2"/>
  <c r="J106" i="2"/>
  <c r="K106" i="2"/>
  <c r="K119" i="2"/>
  <c r="J119" i="2"/>
  <c r="J139" i="2"/>
  <c r="K139" i="2"/>
  <c r="J133" i="2"/>
  <c r="K133" i="2"/>
  <c r="K108" i="2"/>
  <c r="J108" i="2"/>
  <c r="K94" i="2"/>
  <c r="J94" i="2"/>
  <c r="J76" i="2"/>
  <c r="K76" i="2"/>
  <c r="J78" i="2"/>
  <c r="K78" i="2"/>
  <c r="J52" i="2"/>
  <c r="K52" i="2"/>
  <c r="J112" i="2"/>
  <c r="K112" i="2"/>
  <c r="J42" i="2"/>
  <c r="K42" i="2"/>
  <c r="K147" i="2"/>
  <c r="J147" i="2"/>
  <c r="J140" i="2"/>
  <c r="K140" i="2"/>
  <c r="J34" i="2"/>
  <c r="K34" i="2"/>
  <c r="K144" i="2"/>
  <c r="J144" i="2"/>
  <c r="J62" i="2"/>
  <c r="K62" i="2"/>
  <c r="J13" i="2"/>
  <c r="K13" i="2"/>
  <c r="K134" i="2"/>
  <c r="J134" i="2"/>
  <c r="J137" i="2"/>
  <c r="K137" i="2"/>
  <c r="K114" i="2"/>
  <c r="J114" i="2"/>
  <c r="K146" i="2"/>
  <c r="J146" i="2"/>
  <c r="K142" i="2"/>
  <c r="J142" i="2"/>
  <c r="J127" i="2"/>
  <c r="K127" i="2"/>
  <c r="K14" i="2"/>
  <c r="J14" i="2"/>
  <c r="J56" i="2"/>
  <c r="K56" i="2"/>
  <c r="K36" i="2"/>
  <c r="J36" i="2"/>
  <c r="K83" i="2"/>
  <c r="J83" i="2"/>
  <c r="J50" i="2"/>
  <c r="K50" i="2"/>
</calcChain>
</file>

<file path=xl/sharedStrings.xml><?xml version="1.0" encoding="utf-8"?>
<sst xmlns="http://schemas.openxmlformats.org/spreadsheetml/2006/main" count="285" uniqueCount="283">
  <si>
    <t>Furnituri de birou</t>
  </si>
  <si>
    <t xml:space="preserve">Carburanţi şi lubrifianţi </t>
  </si>
  <si>
    <t>Piese de schimb</t>
  </si>
  <si>
    <t>Transport</t>
  </si>
  <si>
    <t>Poştă, telecomunicaţii, radio, tv, internet</t>
  </si>
  <si>
    <t>Alte bunuri şi servicii pentru întreţinere şi funcţionare</t>
  </si>
  <si>
    <t>Alte obiecte de inventar</t>
  </si>
  <si>
    <t>Deplasări interne, detaşări, transferări</t>
  </si>
  <si>
    <t>Deplasări în străinătate</t>
  </si>
  <si>
    <t>Cărţi, publicaţii şi materiale documentare</t>
  </si>
  <si>
    <t>Protecţia muncii</t>
  </si>
  <si>
    <t>Reclamă şi publicitate</t>
  </si>
  <si>
    <t>Prime de asigurare non-viață</t>
  </si>
  <si>
    <t>Chirii</t>
  </si>
  <si>
    <t>Alte cheltuieli cu bunuri şi servicii</t>
  </si>
  <si>
    <t>Nr. Crt.</t>
  </si>
  <si>
    <t>1.1.</t>
  </si>
  <si>
    <t>1.2.</t>
  </si>
  <si>
    <t>1.3.</t>
  </si>
  <si>
    <t>ACTIVITĂŢI DE GEODEZIE, CARTOGRAFIE, TOPOGRAFIE ŞI FOTOGRAMMETRIE</t>
  </si>
  <si>
    <t>2.1.</t>
  </si>
  <si>
    <t>2.2.</t>
  </si>
  <si>
    <t>Mentenanța și dezvoltarea sistemului ROMPOS</t>
  </si>
  <si>
    <t>ACTIVITĂŢI DE INFORMARE ŞI CONŞTIENTIZARE A PUBLICULUI</t>
  </si>
  <si>
    <t>3.1.</t>
  </si>
  <si>
    <t>3.1.1</t>
  </si>
  <si>
    <t>Strategie și creație</t>
  </si>
  <si>
    <t>3.1.2</t>
  </si>
  <si>
    <t>Producție audio video</t>
  </si>
  <si>
    <t>3.1.3</t>
  </si>
  <si>
    <t>Media centrală și locală</t>
  </si>
  <si>
    <t>3.1.4</t>
  </si>
  <si>
    <t>Materiale promoționale și de informare (afișe, flyere, blocnotes, șepci, tricouri, bannere, corturi, newsletter)</t>
  </si>
  <si>
    <t>3.2.</t>
  </si>
  <si>
    <t>3.2.1</t>
  </si>
  <si>
    <t>3.2.2</t>
  </si>
  <si>
    <t>Evenimente (conferințe, mese rotunde, simpozioane de informare)</t>
  </si>
  <si>
    <t>DEZVOLTAREA  ȘI MENTENANȚA SISTEMELOR INFORMATICE</t>
  </si>
  <si>
    <t>4.1.</t>
  </si>
  <si>
    <t>4.1.1</t>
  </si>
  <si>
    <t>Servicii antivirus</t>
  </si>
  <si>
    <t>4.1.3</t>
  </si>
  <si>
    <t>4.1.4</t>
  </si>
  <si>
    <t>Servicii de certificare ISO 27.000</t>
  </si>
  <si>
    <t>4.1.5</t>
  </si>
  <si>
    <t>4.1.6</t>
  </si>
  <si>
    <t>Implementare platformă management identitate</t>
  </si>
  <si>
    <t>4.1.7</t>
  </si>
  <si>
    <t>4.2.</t>
  </si>
  <si>
    <t>Mentenanța sistemelor informatice</t>
  </si>
  <si>
    <t>4.2.1</t>
  </si>
  <si>
    <t>4.2.2</t>
  </si>
  <si>
    <t>4.2.3</t>
  </si>
  <si>
    <t>4.2.4</t>
  </si>
  <si>
    <t>Mentenanță hardware - server - servere tehnologie RISC (IBM)</t>
  </si>
  <si>
    <t>4.2.5</t>
  </si>
  <si>
    <t>Mentenanță hardware - server - servere tehnologie CISC (IBM)</t>
  </si>
  <si>
    <t>4.2.6</t>
  </si>
  <si>
    <t>Mentenanță hardware - server - servere tehnologie CISC (HP)</t>
  </si>
  <si>
    <t>4.2.7</t>
  </si>
  <si>
    <t>Mentenanță hardware - sistem de stocare</t>
  </si>
  <si>
    <t>4.2.8</t>
  </si>
  <si>
    <t>Mentenanță hardware - sistem de securitate</t>
  </si>
  <si>
    <t>4.2.9</t>
  </si>
  <si>
    <t>Mentenanță hardware - echipamente de rețea</t>
  </si>
  <si>
    <t>4.2.10</t>
  </si>
  <si>
    <t>4.2.11</t>
  </si>
  <si>
    <t>4.2.12</t>
  </si>
  <si>
    <t>Mentenanță software - sistem de gestiune a bazelor de date</t>
  </si>
  <si>
    <t>4.2.13</t>
  </si>
  <si>
    <t>Mentenanță software - platformă virtualizare</t>
  </si>
  <si>
    <t>4.2.14</t>
  </si>
  <si>
    <t>Mentenanță software - platformă aplicații</t>
  </si>
  <si>
    <t>4.2.15</t>
  </si>
  <si>
    <t>Mentenanță software - platformă GIS</t>
  </si>
  <si>
    <t>4.2.16</t>
  </si>
  <si>
    <t>Mentenanță software - platformă management de identitate</t>
  </si>
  <si>
    <t>4.2.17</t>
  </si>
  <si>
    <t>Mentenanță software - platformă de gestiune a documentelor</t>
  </si>
  <si>
    <t>4.2.18</t>
  </si>
  <si>
    <t>Mentenanță software - platformă poștă electronică</t>
  </si>
  <si>
    <t>4.2.19</t>
  </si>
  <si>
    <t>4.2.20</t>
  </si>
  <si>
    <t>Mentenanță software - platformă de certificare a semnăturii electronice</t>
  </si>
  <si>
    <t>4.2.21</t>
  </si>
  <si>
    <t>Mentenanță software - sistem - eTerra</t>
  </si>
  <si>
    <t>4.2.22</t>
  </si>
  <si>
    <t>Mentenanță software - sistem - ePayment</t>
  </si>
  <si>
    <t>4.2.23</t>
  </si>
  <si>
    <t>Mentenanță software - sistem - RENNS</t>
  </si>
  <si>
    <t>Mentenanță software - sistem - RAN</t>
  </si>
  <si>
    <t>Mentenanță software - sistem - geoCatalog</t>
  </si>
  <si>
    <t>Instruirea specialiștilor în utilizarea sistemelor informatice</t>
  </si>
  <si>
    <t>4.3.1</t>
  </si>
  <si>
    <t>5.1.</t>
  </si>
  <si>
    <t>5.2.</t>
  </si>
  <si>
    <t>TEHNICĂ DE CALCUL ȘI DE STOCARE</t>
  </si>
  <si>
    <t>6.1.</t>
  </si>
  <si>
    <t>6.1.1</t>
  </si>
  <si>
    <t>Servere lamelare</t>
  </si>
  <si>
    <t>6.1.2</t>
  </si>
  <si>
    <t>Servere</t>
  </si>
  <si>
    <t>6.1.3</t>
  </si>
  <si>
    <t>Sistem de stocare</t>
  </si>
  <si>
    <t>6.1.4</t>
  </si>
  <si>
    <t>6.1.5</t>
  </si>
  <si>
    <t>6.1.6</t>
  </si>
  <si>
    <t>6.1.7</t>
  </si>
  <si>
    <t>Scanere</t>
  </si>
  <si>
    <t>6.1.8</t>
  </si>
  <si>
    <t>Copiatoare</t>
  </si>
  <si>
    <t>6.1.9</t>
  </si>
  <si>
    <t>Faxuri</t>
  </si>
  <si>
    <t>6.2.</t>
  </si>
  <si>
    <t>Amenajarea centrului de salvare/recuperare a datelor în caz de dezastru</t>
  </si>
  <si>
    <t>6.2.1</t>
  </si>
  <si>
    <t>Dotare DR - sistem climatizare</t>
  </si>
  <si>
    <t>6.2.2</t>
  </si>
  <si>
    <t>Dotare DR - sistem alimentare curent electric</t>
  </si>
  <si>
    <t>ALTE ACTIVITĂȚI CE DECURG DIN DERULAREA PROGRAMULUI NAȚIONAL</t>
  </si>
  <si>
    <t>7.1.</t>
  </si>
  <si>
    <t>7.1.1</t>
  </si>
  <si>
    <t>7.1.2</t>
  </si>
  <si>
    <t>7.2.</t>
  </si>
  <si>
    <t>Servicii de comunicații</t>
  </si>
  <si>
    <t>7.2.1</t>
  </si>
  <si>
    <t>7.3.</t>
  </si>
  <si>
    <t>7.4.</t>
  </si>
  <si>
    <t>7.5.</t>
  </si>
  <si>
    <t>7.6.</t>
  </si>
  <si>
    <t>7.7.</t>
  </si>
  <si>
    <t>7.8.</t>
  </si>
  <si>
    <t>7.9.</t>
  </si>
  <si>
    <t>7.9.1</t>
  </si>
  <si>
    <t>Dotare CNC produse</t>
  </si>
  <si>
    <t>7.9.1.1</t>
  </si>
  <si>
    <t>GPS RTK</t>
  </si>
  <si>
    <t>7.9.1.2</t>
  </si>
  <si>
    <t>Gravimetru absolut</t>
  </si>
  <si>
    <t>7.9.1.3</t>
  </si>
  <si>
    <t>Gravimetru relativ</t>
  </si>
  <si>
    <t>7.9.1.4</t>
  </si>
  <si>
    <t>GPS portabil PDA</t>
  </si>
  <si>
    <t>7.9.1.5</t>
  </si>
  <si>
    <t>Camere LIDAR</t>
  </si>
  <si>
    <t>7.9.1.6</t>
  </si>
  <si>
    <t>7.9.1.7</t>
  </si>
  <si>
    <t>7.9.1.8</t>
  </si>
  <si>
    <t>7.9.1.9</t>
  </si>
  <si>
    <t>7.9.1.10</t>
  </si>
  <si>
    <t>7.9.1.11</t>
  </si>
  <si>
    <t>7.9.1.12</t>
  </si>
  <si>
    <t>Plotter flatbed color de mari dimensiuni</t>
  </si>
  <si>
    <t>7.9.1.13</t>
  </si>
  <si>
    <t>7.9.1.14</t>
  </si>
  <si>
    <t>7.9.1.15</t>
  </si>
  <si>
    <t>7.9.1.16</t>
  </si>
  <si>
    <t>7.9.1.17</t>
  </si>
  <si>
    <t>7.9.2</t>
  </si>
  <si>
    <t>Dotare CNC servicii</t>
  </si>
  <si>
    <t>7.9.2.1</t>
  </si>
  <si>
    <t>Mentenanță stații fotogrammetrice</t>
  </si>
  <si>
    <t>7.9.2.2</t>
  </si>
  <si>
    <t>Mentenanță echipamente și software tipografie</t>
  </si>
  <si>
    <t>7.9.3</t>
  </si>
  <si>
    <t>Dotare ANCPI produse</t>
  </si>
  <si>
    <t>7.9.3.1</t>
  </si>
  <si>
    <t>GPS</t>
  </si>
  <si>
    <t>7.9.3.2</t>
  </si>
  <si>
    <t>SP GPS</t>
  </si>
  <si>
    <t>7.10.1</t>
  </si>
  <si>
    <t>7.10.2</t>
  </si>
  <si>
    <t>7.10.3</t>
  </si>
  <si>
    <t>7.10.4</t>
  </si>
  <si>
    <t>7.10.5</t>
  </si>
  <si>
    <t>7.10.6</t>
  </si>
  <si>
    <t>7.10.7</t>
  </si>
  <si>
    <t>7.10.8</t>
  </si>
  <si>
    <t>7.10.9</t>
  </si>
  <si>
    <t>7.10.10</t>
  </si>
  <si>
    <t>7.10.11</t>
  </si>
  <si>
    <t>7.10.12</t>
  </si>
  <si>
    <t>7.10.13</t>
  </si>
  <si>
    <t>7.10.14</t>
  </si>
  <si>
    <t>7.10.15</t>
  </si>
  <si>
    <t>7.10.16</t>
  </si>
  <si>
    <t>7.10.17</t>
  </si>
  <si>
    <t>7.10.18</t>
  </si>
  <si>
    <t>Cheltuieli de personal aferente personalului angajat pentru derularea PNCCF</t>
  </si>
  <si>
    <t>7.10.19</t>
  </si>
  <si>
    <t>Denumirea obiectivului/activității/acțiunii</t>
  </si>
  <si>
    <t>MĂSURĂTORI CADASTRALE</t>
  </si>
  <si>
    <t>Lucrări de înregistrare sistematică</t>
  </si>
  <si>
    <t>Desfășurarea de activități din domeniul geodeziei, cartografiei, topografiei și fotogrammetriei</t>
  </si>
  <si>
    <t>2.1.1</t>
  </si>
  <si>
    <t>Ortofotoplan 1:500 L1</t>
  </si>
  <si>
    <t>2.1.2</t>
  </si>
  <si>
    <t>Ortofotoplan 1:1000 L2</t>
  </si>
  <si>
    <t>2.1.3</t>
  </si>
  <si>
    <t>Servicii de producere a unui model digital al terenului prin scanare aeriană, fotografii aeriene și producția de hărți noi și ortofotoplanuri pentru aproximativ 50.000 de km pătrați din 6 județe: Bihor, Arad, Hunedoara, Alba, Mureș, Harghita inclusiv zona de inundații cu risc ridicat (zona de la granița cu Republica Ungară în Arad și Bihor)</t>
  </si>
  <si>
    <t>2.2.1</t>
  </si>
  <si>
    <t>Conferința națională PNC</t>
  </si>
  <si>
    <t>Dezvoltarea sistemelor informatice, mentenanța sistemelor IT, instruire personal IT</t>
  </si>
  <si>
    <t>Servicii marcare temporală (250.000 mărci lunar)</t>
  </si>
  <si>
    <t>Servicii migrare sistem posta electronica</t>
  </si>
  <si>
    <t>Implementare platformă planificare resurse și monitorizare PNC</t>
  </si>
  <si>
    <t>4.1.8</t>
  </si>
  <si>
    <t>Servicii de certificare a semnăturii electronice pentru 2.200 utilizatori</t>
  </si>
  <si>
    <t>4.1.9</t>
  </si>
  <si>
    <t>Servicii de mentenanță autoritate de validare și interogare</t>
  </si>
  <si>
    <t>Mentenanta centru de date principal</t>
  </si>
  <si>
    <t>Mentenanta centru de date secundar</t>
  </si>
  <si>
    <t>Mentenanta hardware - server - sisteme lamelare (HP)</t>
  </si>
  <si>
    <t>CONVERSIA  ÎN FORMAT DIGITAL  A DOCUMENTELOR ANALOGICE</t>
  </si>
  <si>
    <t>Tehnică de calcul și de stocare</t>
  </si>
  <si>
    <t>Echipamente de retea</t>
  </si>
  <si>
    <t>Multifunctionale, imprimante, plottere</t>
  </si>
  <si>
    <t>Certificate de înscriere posesori ca proprietari</t>
  </si>
  <si>
    <t>Certificate de moștenitor</t>
  </si>
  <si>
    <t>Servicii comunicatii VPN (STS)</t>
  </si>
  <si>
    <t>Statii grafice</t>
  </si>
  <si>
    <t>Imprimante retea A4/A3 color</t>
  </si>
  <si>
    <t>Upgrade retea si servere</t>
  </si>
  <si>
    <t>Masina de pliat automat</t>
  </si>
  <si>
    <t xml:space="preserve">Utilaj plastifiere harti si planse </t>
  </si>
  <si>
    <t>Sistem IMac pentru tiparire</t>
  </si>
  <si>
    <t>Instalatie dezumidificare</t>
  </si>
  <si>
    <t>Masina indosariat electrica</t>
  </si>
  <si>
    <t>Echipamente de finisat produse tiparite</t>
  </si>
  <si>
    <t>Pachet upgrade retea si servere</t>
  </si>
  <si>
    <t>Consultanta si expertiza</t>
  </si>
  <si>
    <t>Cheltuieli judiciare si extrajudiciare derivate din actiuni in reprezentarea intereselor statului, potrivit dispozitiilor legale</t>
  </si>
  <si>
    <t>4.1.2</t>
  </si>
  <si>
    <t>4.1.10</t>
  </si>
  <si>
    <t>Implementare platformă management de documente</t>
  </si>
  <si>
    <t>Implementare sistem/soluție pentru bazele de date</t>
  </si>
  <si>
    <t xml:space="preserve">Mentenanță software - sistem de operare </t>
  </si>
  <si>
    <t>Conversia în format digital a PAD- urilor analogice</t>
  </si>
  <si>
    <t>Dotarea cu echipamente de calcul - servere lamelare RISC, sisteme de stocare, calculatoare, stații de lucru/grafice, scanere, copiatoare etc.</t>
  </si>
  <si>
    <t>Statii de lucru</t>
  </si>
  <si>
    <t>6.1.10</t>
  </si>
  <si>
    <t>6.1.11</t>
  </si>
  <si>
    <t>6.1.12</t>
  </si>
  <si>
    <t>Sisteme/soluție pentru baze de date</t>
  </si>
  <si>
    <t>Echipament criptografic (HSM)</t>
  </si>
  <si>
    <t>Laptop-uri</t>
  </si>
  <si>
    <t>6.2.3</t>
  </si>
  <si>
    <t>Dotare DR - echipamente - rack, smart aisle, conectica</t>
  </si>
  <si>
    <t>Instruirea personalului de specialitate din  ANCPI și instituțiile subordonate  în domenii specifice de activitate, inclusiv organizare, logistică, traineri</t>
  </si>
  <si>
    <t>Monitorizarea socială a grupurilor vulnerabile în cadrul înregistrării sistematice, în vederea asigurării condițiilor de participare a persoanelor vulnerabile la procesul de înregistrare gratuită a proprietăților</t>
  </si>
  <si>
    <t xml:space="preserve">Realizarea controlului calității lucrărilor de înregistrare sistematică </t>
  </si>
  <si>
    <t>Dotări specifice implementării PNCCF 2015-2023 necesare ANCPI și instituțiilor subordonate</t>
  </si>
  <si>
    <t>Materiale şi prestări de servicii cu caracter funcţional</t>
  </si>
  <si>
    <t>Mentenanța și dezvoltarea sistemului românesc de determinare a poziției (ROMPOS)</t>
  </si>
  <si>
    <t>Valoare plătita în anul 2015 
(lei cu TVA)</t>
  </si>
  <si>
    <t>Valoare plătita în anul 2016 
(lei cu TVA)</t>
  </si>
  <si>
    <t>Valoare plătită în anul 2017 
(lei cu TVA)</t>
  </si>
  <si>
    <t>Valoare totală 2015-2023 
(lei cu TVA)</t>
  </si>
  <si>
    <t>4.3.</t>
  </si>
  <si>
    <t>7.10.</t>
  </si>
  <si>
    <t xml:space="preserve">Activități de înregistrare sistematică a proprietăților </t>
  </si>
  <si>
    <t>Realizarea de campanii de informare publică organizate la nivel național și local</t>
  </si>
  <si>
    <t>Alte activități ce decurg din derularea Programului național de cadastru și carte funciară</t>
  </si>
  <si>
    <t>Plata certificatelor de moștenitor emise de notarul public conform dispozițiilor art.9, alin.(7)-(9) din Legea nr.7/1996, republicată, cu modificările și completările ulterioare</t>
  </si>
  <si>
    <t xml:space="preserve">Instruirea personalului din cadrul instituțiilor implicate în procesul de înregistrare sistematică, respectiv administrația publică locală și centrală, contractori, etc, în domeniul înregistrării sistematice, inclusiv organizare și logistică </t>
  </si>
  <si>
    <t>Organizare și logistică pentru realizarea de seminarii cu reprezentanții autorităților locale, ai prestatorilor, OCPI-uri și ANCPI în cadrul PNCCF 2015-2023</t>
  </si>
  <si>
    <t>Contractare servicii de inventariere, legare și arhivare, inclusiv electronică, a documentelor existente în arhivele ANCPI și instituțiilor subordonate</t>
  </si>
  <si>
    <t>Alte activități necesare, potrivit legii</t>
  </si>
  <si>
    <t>Conversia în format digital a cărților funciare analogice</t>
  </si>
  <si>
    <t>Conversia în format digital a documentelor analogice: cărți funciare, PAD- uri</t>
  </si>
  <si>
    <t>Dezvoltarea sistemelor informatice în vederea creșterii capacității de stocare a datelor și optimizării fluxurilor de lucru</t>
  </si>
  <si>
    <t>Elaborarea, editarea și distribuirea de materiale de informare și constientizare a publicului cu privire la înregistrarea sistematică a proprietăților</t>
  </si>
  <si>
    <t>Realizarea de ortofotoplanuri în 320 UAT- uri urban: scara 1:500 și scara 1:1000
Servicii de producere a modelului digital al terenului pentru aproximativ 50.000 km pătrați în 6 județe</t>
  </si>
  <si>
    <t>Cofinanțarea lucrărilor de înregistrare sistematică, în cadrul PNCCF, conform art. 9 alin. (29)-(34) din Legea nr.7/1996</t>
  </si>
  <si>
    <t>TOTAL  PROGRAM  2015 - 2023</t>
  </si>
  <si>
    <t>Valoare plătită în anul 2018 
(lei cu TVA)</t>
  </si>
  <si>
    <t>Transferuri pentru finanțarea lucrărilor de înregistrare sistematică din cadrul Programului național de cadastru și carte funciară</t>
  </si>
  <si>
    <t>Valoare plătită in anul 2019 (lei cu TVA)</t>
  </si>
  <si>
    <t>PLANUL DE ACȚIUNI  
al Programului național de cadastru și carte funciară  2015 - 2023, pe anul 2021</t>
  </si>
  <si>
    <t>Valoare plătită in anul 2020 (lei cu TVA)</t>
  </si>
  <si>
    <t>Valoare previzionată a fi plătită in anul 2021 (lei cu TVA)</t>
  </si>
  <si>
    <t>Valoare previzionată a fi plătită în perioada 
2022-2023 
(lei cu TVA)</t>
  </si>
  <si>
    <t>Realizarea de campanii de informare publică, organizate la nivel local și național (plan de comunicare, manual de identitate vizuală, organizarea de evenimente, publicitate, campanii media-tv, radio, campanie on-line, elaborare și distribuire de materiale de informare)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</si>
</sst>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11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i/>
      <sz val="10"/>
      <color theme="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84">
    <xf numFmtId="0" fontId="0" fillId="0" borderId="0" xfId="0"/>
    <xf numFmtId="0" fontId="2" fillId="0" borderId="0" xfId="1" applyFont="1" applyAlignment="1">
      <alignment vertical="top" wrapText="1"/>
    </xf>
    <xf numFmtId="0" fontId="2" fillId="0" borderId="0" xfId="1" applyFont="1"/>
    <xf numFmtId="164" fontId="2" fillId="0" borderId="0" xfId="1" applyNumberFormat="1" applyFont="1"/>
    <xf numFmtId="0" fontId="2" fillId="0" borderId="0" xfId="1" applyFont="1" applyAlignment="1">
      <alignment vertical="center"/>
    </xf>
    <xf numFmtId="0" fontId="4" fillId="0" borderId="0" xfId="1" applyFont="1"/>
    <xf numFmtId="164" fontId="2" fillId="0" borderId="0" xfId="1" applyNumberFormat="1" applyFont="1" applyFill="1"/>
    <xf numFmtId="0" fontId="2" fillId="0" borderId="0" xfId="1" applyFont="1" applyFill="1"/>
    <xf numFmtId="0" fontId="2" fillId="0" borderId="0" xfId="1" applyFont="1" applyFill="1" applyAlignment="1">
      <alignment vertical="center"/>
    </xf>
    <xf numFmtId="0" fontId="2" fillId="0" borderId="0" xfId="1" applyFont="1" applyAlignment="1">
      <alignment horizontal="right" vertical="center"/>
    </xf>
    <xf numFmtId="164" fontId="4" fillId="0" borderId="0" xfId="1" applyNumberFormat="1" applyFont="1"/>
    <xf numFmtId="0" fontId="2" fillId="0" borderId="0" xfId="1" applyFont="1" applyProtection="1">
      <protection locked="0"/>
    </xf>
    <xf numFmtId="0" fontId="4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vertical="center"/>
    </xf>
    <xf numFmtId="16" fontId="4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 wrapText="1"/>
    </xf>
    <xf numFmtId="164" fontId="5" fillId="0" borderId="1" xfId="1" applyNumberFormat="1" applyFont="1" applyFill="1" applyBorder="1" applyAlignment="1">
      <alignment vertical="center"/>
    </xf>
    <xf numFmtId="164" fontId="4" fillId="0" borderId="1" xfId="1" applyNumberFormat="1" applyFont="1" applyFill="1" applyBorder="1"/>
    <xf numFmtId="0" fontId="4" fillId="0" borderId="2" xfId="1" quotePrefix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 wrapText="1"/>
    </xf>
    <xf numFmtId="164" fontId="5" fillId="0" borderId="1" xfId="1" applyNumberFormat="1" applyFont="1" applyBorder="1" applyAlignment="1">
      <alignment vertical="center"/>
    </xf>
    <xf numFmtId="0" fontId="4" fillId="3" borderId="2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wrapText="1"/>
    </xf>
    <xf numFmtId="0" fontId="4" fillId="0" borderId="2" xfId="1" applyFont="1" applyFill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0" fontId="2" fillId="0" borderId="2" xfId="1" quotePrefix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vertical="center"/>
    </xf>
    <xf numFmtId="14" fontId="2" fillId="0" borderId="1" xfId="1" quotePrefix="1" applyNumberFormat="1" applyFont="1" applyBorder="1" applyAlignment="1">
      <alignment horizontal="center" vertical="center"/>
    </xf>
    <xf numFmtId="0" fontId="6" fillId="0" borderId="1" xfId="1" applyFont="1" applyBorder="1" applyAlignment="1">
      <alignment vertical="center" wrapText="1"/>
    </xf>
    <xf numFmtId="0" fontId="2" fillId="0" borderId="1" xfId="1" quotePrefix="1" applyFont="1" applyBorder="1" applyAlignment="1">
      <alignment horizontal="center" vertical="center"/>
    </xf>
    <xf numFmtId="0" fontId="2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/>
    </xf>
    <xf numFmtId="0" fontId="2" fillId="0" borderId="1" xfId="1" applyFont="1" applyBorder="1" applyAlignment="1">
      <alignment vertical="center"/>
    </xf>
    <xf numFmtId="16" fontId="4" fillId="0" borderId="1" xfId="1" quotePrefix="1" applyNumberFormat="1" applyFont="1" applyBorder="1" applyAlignment="1">
      <alignment horizontal="center" vertical="center"/>
    </xf>
    <xf numFmtId="0" fontId="2" fillId="0" borderId="1" xfId="1" applyFont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4" fillId="0" borderId="1" xfId="1" quotePrefix="1" applyFont="1" applyFill="1" applyBorder="1" applyAlignment="1">
      <alignment horizontal="center" vertical="center"/>
    </xf>
    <xf numFmtId="164" fontId="5" fillId="0" borderId="1" xfId="1" applyNumberFormat="1" applyFont="1" applyFill="1" applyBorder="1"/>
    <xf numFmtId="0" fontId="4" fillId="0" borderId="1" xfId="1" quotePrefix="1" applyFont="1" applyBorder="1" applyAlignment="1">
      <alignment horizontal="center" vertical="center"/>
    </xf>
    <xf numFmtId="0" fontId="2" fillId="0" borderId="1" xfId="1" quotePrefix="1" applyFont="1" applyFill="1" applyBorder="1" applyAlignment="1">
      <alignment horizontal="center" vertical="center"/>
    </xf>
    <xf numFmtId="0" fontId="2" fillId="5" borderId="1" xfId="1" quotePrefix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0" xfId="1" applyFont="1" applyBorder="1" applyAlignment="1">
      <alignment horizontal="center" wrapText="1"/>
    </xf>
    <xf numFmtId="164" fontId="9" fillId="3" borderId="1" xfId="1" applyNumberFormat="1" applyFont="1" applyFill="1" applyBorder="1"/>
    <xf numFmtId="0" fontId="5" fillId="0" borderId="0" xfId="1" applyFont="1" applyAlignment="1">
      <alignment vertical="center"/>
    </xf>
    <xf numFmtId="164" fontId="9" fillId="3" borderId="1" xfId="1" applyNumberFormat="1" applyFont="1" applyFill="1" applyBorder="1" applyAlignment="1">
      <alignment vertical="center"/>
    </xf>
    <xf numFmtId="164" fontId="2" fillId="0" borderId="1" xfId="1" applyNumberFormat="1" applyFont="1" applyFill="1" applyBorder="1" applyAlignment="1">
      <alignment vertical="center"/>
    </xf>
    <xf numFmtId="164" fontId="2" fillId="0" borderId="1" xfId="1" applyNumberFormat="1" applyFont="1" applyFill="1" applyBorder="1"/>
    <xf numFmtId="164" fontId="2" fillId="2" borderId="1" xfId="1" applyNumberFormat="1" applyFont="1" applyFill="1" applyBorder="1"/>
    <xf numFmtId="164" fontId="2" fillId="0" borderId="1" xfId="1" applyNumberFormat="1" applyFont="1" applyBorder="1"/>
    <xf numFmtId="0" fontId="5" fillId="0" borderId="0" xfId="1" applyFont="1" applyFill="1" applyAlignment="1">
      <alignment vertical="center"/>
    </xf>
    <xf numFmtId="164" fontId="6" fillId="0" borderId="1" xfId="1" applyNumberFormat="1" applyFont="1" applyBorder="1" applyAlignment="1">
      <alignment vertical="center"/>
    </xf>
    <xf numFmtId="164" fontId="6" fillId="0" borderId="1" xfId="1" applyNumberFormat="1" applyFont="1" applyBorder="1" applyAlignment="1"/>
    <xf numFmtId="164" fontId="8" fillId="6" borderId="1" xfId="1" applyNumberFormat="1" applyFont="1" applyFill="1" applyBorder="1" applyAlignment="1">
      <alignment horizontal="right" vertical="center" wrapText="1"/>
    </xf>
    <xf numFmtId="164" fontId="9" fillId="3" borderId="1" xfId="1" applyNumberFormat="1" applyFont="1" applyFill="1" applyBorder="1" applyAlignment="1"/>
    <xf numFmtId="164" fontId="10" fillId="6" borderId="1" xfId="1" applyNumberFormat="1" applyFont="1" applyFill="1" applyBorder="1" applyAlignment="1">
      <alignment horizontal="right" vertical="center" wrapText="1"/>
    </xf>
    <xf numFmtId="0" fontId="5" fillId="3" borderId="1" xfId="1" applyFont="1" applyFill="1" applyBorder="1" applyAlignment="1">
      <alignment horizontal="left" vertical="center" wrapText="1"/>
    </xf>
    <xf numFmtId="164" fontId="9" fillId="3" borderId="1" xfId="1" applyNumberFormat="1" applyFont="1" applyFill="1" applyBorder="1" applyAlignment="1">
      <alignment horizontal="right"/>
    </xf>
    <xf numFmtId="164" fontId="5" fillId="0" borderId="1" xfId="1" applyNumberFormat="1" applyFont="1" applyBorder="1" applyAlignment="1"/>
    <xf numFmtId="164" fontId="4" fillId="0" borderId="1" xfId="1" applyNumberFormat="1" applyFont="1" applyFill="1" applyBorder="1" applyAlignment="1"/>
    <xf numFmtId="164" fontId="5" fillId="0" borderId="1" xfId="1" applyNumberFormat="1" applyFont="1" applyFill="1" applyBorder="1" applyAlignment="1"/>
    <xf numFmtId="164" fontId="2" fillId="0" borderId="1" xfId="1" applyNumberFormat="1" applyFont="1" applyBorder="1" applyAlignment="1"/>
    <xf numFmtId="164" fontId="2" fillId="0" borderId="1" xfId="1" applyNumberFormat="1" applyFont="1" applyFill="1" applyBorder="1" applyAlignment="1"/>
    <xf numFmtId="164" fontId="2" fillId="5" borderId="1" xfId="1" applyNumberFormat="1" applyFont="1" applyFill="1" applyBorder="1" applyAlignment="1"/>
    <xf numFmtId="164" fontId="2" fillId="0" borderId="1" xfId="1" applyNumberFormat="1" applyFont="1" applyBorder="1" applyAlignment="1">
      <alignment wrapText="1"/>
    </xf>
    <xf numFmtId="0" fontId="7" fillId="0" borderId="0" xfId="1" applyFont="1" applyBorder="1" applyAlignment="1">
      <alignment horizontal="center" wrapText="1"/>
    </xf>
    <xf numFmtId="0" fontId="5" fillId="4" borderId="4" xfId="1" applyFont="1" applyFill="1" applyBorder="1" applyAlignment="1">
      <alignment horizontal="left" vertical="center" wrapText="1"/>
    </xf>
    <xf numFmtId="0" fontId="5" fillId="4" borderId="5" xfId="1" applyFont="1" applyFill="1" applyBorder="1" applyAlignment="1">
      <alignment horizontal="left" vertical="center" wrapText="1"/>
    </xf>
    <xf numFmtId="0" fontId="5" fillId="4" borderId="6" xfId="1" applyFont="1" applyFill="1" applyBorder="1" applyAlignment="1">
      <alignment horizontal="left" vertical="center" wrapText="1"/>
    </xf>
    <xf numFmtId="0" fontId="8" fillId="6" borderId="4" xfId="1" applyFont="1" applyFill="1" applyBorder="1" applyAlignment="1">
      <alignment horizontal="center" vertical="center" wrapText="1"/>
    </xf>
    <xf numFmtId="0" fontId="8" fillId="6" borderId="6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 applyProtection="1">
      <alignment horizontal="left" vertical="center" wrapText="1"/>
      <protection locked="0"/>
    </xf>
    <xf numFmtId="0" fontId="5" fillId="4" borderId="5" xfId="1" applyFont="1" applyFill="1" applyBorder="1" applyAlignment="1" applyProtection="1">
      <alignment horizontal="left" vertical="center" wrapText="1"/>
      <protection locked="0"/>
    </xf>
    <xf numFmtId="0" fontId="5" fillId="4" borderId="6" xfId="1" applyFont="1" applyFill="1" applyBorder="1" applyAlignment="1" applyProtection="1">
      <alignment horizontal="left" vertical="center" wrapText="1"/>
      <protection locked="0"/>
    </xf>
  </cellXfs>
  <cellStyles count="5">
    <cellStyle name="Normal" xfId="0" builtinId="0"/>
    <cellStyle name="Normal 2" xfId="1"/>
    <cellStyle name="Normal 2 2" xfId="3"/>
    <cellStyle name="Normal 3" xfId="2"/>
    <cellStyle name="Normal 3 2" xfId="4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ad"/>
      <sheetName val="Brasov"/>
      <sheetName val="Buzau"/>
      <sheetName val="Caras"/>
      <sheetName val="Cluj"/>
      <sheetName val="Constanta"/>
      <sheetName val="Galati"/>
      <sheetName val="Giurgiu"/>
      <sheetName val="Gorj"/>
      <sheetName val="Hunedoara"/>
      <sheetName val="Iasi"/>
      <sheetName val="Ilfov"/>
      <sheetName val="Maramures"/>
      <sheetName val="Mures"/>
      <sheetName val="Olt"/>
      <sheetName val="Prahova"/>
      <sheetName val="Satu Mare"/>
      <sheetName val="Vaslui"/>
      <sheetName val="Centralizator"/>
      <sheetName val="ESTIMARE VENITURI"/>
      <sheetName val="1.3 Cofinantare"/>
      <sheetName val="2.1 lista orase L1"/>
      <sheetName val="3.1 conversie CF si PAD"/>
      <sheetName val="4.1 Camp  inf"/>
      <sheetName val="4.2..4.4 instruire"/>
      <sheetName val="4.5"/>
      <sheetName val="4.training ANCPI_buget"/>
      <sheetName val="5.1 5.2 cost posesii_ mosteniri"/>
      <sheetName val="5.5 Legea 165"/>
      <sheetName val="5.8 5.9 Dotari CNC "/>
      <sheetName val="5.12 chelt sup functional"/>
      <sheetName val="BUGET"/>
      <sheetName val="6. ICT"/>
      <sheetName val="7. costuri personal per. det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0">
          <cell r="M20">
            <v>0</v>
          </cell>
        </row>
      </sheetData>
      <sheetData sheetId="19">
        <row r="20">
          <cell r="F20">
            <v>143000</v>
          </cell>
        </row>
      </sheetData>
      <sheetData sheetId="20"/>
      <sheetData sheetId="21"/>
      <sheetData sheetId="22"/>
      <sheetData sheetId="23">
        <row r="28">
          <cell r="C28">
            <v>164000</v>
          </cell>
        </row>
      </sheetData>
      <sheetData sheetId="24"/>
      <sheetData sheetId="25"/>
      <sheetData sheetId="26"/>
      <sheetData sheetId="27"/>
      <sheetData sheetId="28">
        <row r="23">
          <cell r="D23">
            <v>83404000</v>
          </cell>
        </row>
      </sheetData>
      <sheetData sheetId="29"/>
      <sheetData sheetId="30"/>
      <sheetData sheetId="31"/>
      <sheetData sheetId="32">
        <row r="55">
          <cell r="D55">
            <v>7679000</v>
          </cell>
        </row>
      </sheetData>
      <sheetData sheetId="3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2"/>
  <sheetViews>
    <sheetView tabSelected="1" topLeftCell="A95" zoomScale="110" zoomScaleNormal="110" zoomScaleSheetLayoutView="90" workbookViewId="0">
      <selection activeCell="H98" sqref="H98"/>
    </sheetView>
  </sheetViews>
  <sheetFormatPr defaultRowHeight="12.75" x14ac:dyDescent="0.2"/>
  <cols>
    <col min="1" max="1" width="6.7109375" style="9" customWidth="1"/>
    <col min="2" max="2" width="66.7109375" style="2" customWidth="1"/>
    <col min="3" max="4" width="12.7109375" style="2" customWidth="1"/>
    <col min="5" max="8" width="14.140625" style="2" customWidth="1"/>
    <col min="9" max="9" width="15.5703125" style="2" customWidth="1"/>
    <col min="10" max="10" width="15.140625" style="5" customWidth="1"/>
    <col min="11" max="11" width="15.5703125" style="2" customWidth="1"/>
    <col min="12" max="13" width="13.42578125" style="2" bestFit="1" customWidth="1"/>
    <col min="14" max="16384" width="9.140625" style="2"/>
  </cols>
  <sheetData>
    <row r="1" spans="1:13" ht="40.5" customHeight="1" x14ac:dyDescent="0.25">
      <c r="A1" s="75" t="s">
        <v>278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3" ht="15" customHeight="1" x14ac:dyDescent="0.2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3" s="1" customFormat="1" ht="75.75" customHeight="1" x14ac:dyDescent="0.25">
      <c r="A3" s="12" t="s">
        <v>15</v>
      </c>
      <c r="B3" s="13" t="s">
        <v>190</v>
      </c>
      <c r="C3" s="14" t="s">
        <v>254</v>
      </c>
      <c r="D3" s="14" t="s">
        <v>255</v>
      </c>
      <c r="E3" s="15" t="s">
        <v>256</v>
      </c>
      <c r="F3" s="15" t="s">
        <v>275</v>
      </c>
      <c r="G3" s="15" t="s">
        <v>277</v>
      </c>
      <c r="H3" s="15" t="s">
        <v>279</v>
      </c>
      <c r="I3" s="15" t="s">
        <v>280</v>
      </c>
      <c r="J3" s="14" t="s">
        <v>281</v>
      </c>
      <c r="K3" s="14" t="s">
        <v>257</v>
      </c>
    </row>
    <row r="4" spans="1:13" x14ac:dyDescent="0.2">
      <c r="A4" s="16">
        <v>0</v>
      </c>
      <c r="B4" s="14">
        <v>1</v>
      </c>
      <c r="C4" s="14">
        <v>2</v>
      </c>
      <c r="D4" s="14">
        <v>3</v>
      </c>
      <c r="E4" s="14">
        <v>4</v>
      </c>
      <c r="F4" s="14">
        <v>5</v>
      </c>
      <c r="G4" s="14">
        <v>6</v>
      </c>
      <c r="H4" s="14">
        <v>7</v>
      </c>
      <c r="I4" s="14">
        <v>8</v>
      </c>
      <c r="J4" s="14">
        <v>9</v>
      </c>
      <c r="K4" s="17">
        <v>10</v>
      </c>
    </row>
    <row r="5" spans="1:13" s="11" customFormat="1" ht="14.25" customHeight="1" x14ac:dyDescent="0.2">
      <c r="A5" s="81" t="s">
        <v>191</v>
      </c>
      <c r="B5" s="82"/>
      <c r="C5" s="82"/>
      <c r="D5" s="82"/>
      <c r="E5" s="82"/>
      <c r="F5" s="82"/>
      <c r="G5" s="82"/>
      <c r="H5" s="82"/>
      <c r="I5" s="82"/>
      <c r="J5" s="82"/>
      <c r="K5" s="83"/>
    </row>
    <row r="6" spans="1:13" ht="14.25" customHeight="1" x14ac:dyDescent="0.2">
      <c r="A6" s="18">
        <v>1</v>
      </c>
      <c r="B6" s="19" t="s">
        <v>192</v>
      </c>
      <c r="C6" s="64">
        <f>SUM(C7:C9)</f>
        <v>0</v>
      </c>
      <c r="D6" s="64">
        <f t="shared" ref="D6:J6" si="0">SUM(D7:D9)</f>
        <v>6395863</v>
      </c>
      <c r="E6" s="64">
        <f t="shared" si="0"/>
        <v>17266372</v>
      </c>
      <c r="F6" s="64">
        <f t="shared" si="0"/>
        <v>31389056</v>
      </c>
      <c r="G6" s="64">
        <f>SUM(G7:G9)</f>
        <v>69920836.890000001</v>
      </c>
      <c r="H6" s="64">
        <f>SUM(H7:H9)</f>
        <v>66116495</v>
      </c>
      <c r="I6" s="64">
        <f>SUM(I7:I9)</f>
        <v>442336000</v>
      </c>
      <c r="J6" s="64">
        <f t="shared" si="0"/>
        <v>1544530377</v>
      </c>
      <c r="K6" s="64">
        <f>SUM(K7:K9)</f>
        <v>2177954999.8899999</v>
      </c>
      <c r="L6" s="3"/>
      <c r="M6" s="3"/>
    </row>
    <row r="7" spans="1:13" s="54" customFormat="1" x14ac:dyDescent="0.2">
      <c r="A7" s="20" t="s">
        <v>16</v>
      </c>
      <c r="B7" s="21" t="s">
        <v>260</v>
      </c>
      <c r="C7" s="70">
        <v>0</v>
      </c>
      <c r="D7" s="70">
        <v>3377788</v>
      </c>
      <c r="E7" s="70">
        <v>8696905</v>
      </c>
      <c r="F7" s="70">
        <v>15076325</v>
      </c>
      <c r="G7" s="70">
        <v>16032199.890000001</v>
      </c>
      <c r="H7" s="70">
        <v>11588650</v>
      </c>
      <c r="I7" s="70">
        <v>40736000</v>
      </c>
      <c r="J7" s="69">
        <f>10000411+32271721</f>
        <v>42272132</v>
      </c>
      <c r="K7" s="69">
        <f>C7+D7+E7+F7+G7+H7+I7+J7</f>
        <v>137779999.88999999</v>
      </c>
      <c r="L7" s="3"/>
    </row>
    <row r="8" spans="1:13" s="54" customFormat="1" ht="37.5" customHeight="1" x14ac:dyDescent="0.2">
      <c r="A8" s="24" t="s">
        <v>17</v>
      </c>
      <c r="B8" s="25" t="s">
        <v>276</v>
      </c>
      <c r="C8" s="70">
        <v>0</v>
      </c>
      <c r="D8" s="68">
        <v>3018075</v>
      </c>
      <c r="E8" s="68">
        <v>8569467</v>
      </c>
      <c r="F8" s="68">
        <v>16312731</v>
      </c>
      <c r="G8" s="68">
        <v>53593946</v>
      </c>
      <c r="H8" s="68">
        <v>53928327</v>
      </c>
      <c r="I8" s="68">
        <v>378600000</v>
      </c>
      <c r="J8" s="68">
        <f>694275426+776877028</f>
        <v>1471152454</v>
      </c>
      <c r="K8" s="69">
        <f t="shared" ref="K8:K9" si="1">C8+D8+E8+F8+G8+H8+I8+J8</f>
        <v>1985175000</v>
      </c>
      <c r="L8" s="3"/>
    </row>
    <row r="9" spans="1:13" s="54" customFormat="1" ht="25.5" x14ac:dyDescent="0.2">
      <c r="A9" s="24" t="s">
        <v>18</v>
      </c>
      <c r="B9" s="25" t="s">
        <v>273</v>
      </c>
      <c r="C9" s="68">
        <v>0</v>
      </c>
      <c r="D9" s="68">
        <v>0</v>
      </c>
      <c r="E9" s="68">
        <v>0</v>
      </c>
      <c r="F9" s="68">
        <v>0</v>
      </c>
      <c r="G9" s="68">
        <v>294691</v>
      </c>
      <c r="H9" s="68">
        <v>599518</v>
      </c>
      <c r="I9" s="68">
        <v>23000000</v>
      </c>
      <c r="J9" s="68">
        <f>17800482+13305309</f>
        <v>31105791</v>
      </c>
      <c r="K9" s="69">
        <f t="shared" si="1"/>
        <v>55000000</v>
      </c>
      <c r="L9" s="3"/>
    </row>
    <row r="10" spans="1:13" ht="15" customHeight="1" x14ac:dyDescent="0.2">
      <c r="A10" s="76" t="s">
        <v>19</v>
      </c>
      <c r="B10" s="77"/>
      <c r="C10" s="77"/>
      <c r="D10" s="77"/>
      <c r="E10" s="77"/>
      <c r="F10" s="77"/>
      <c r="G10" s="77"/>
      <c r="H10" s="77"/>
      <c r="I10" s="77"/>
      <c r="J10" s="77"/>
      <c r="K10" s="78"/>
      <c r="L10" s="3"/>
    </row>
    <row r="11" spans="1:13" s="4" customFormat="1" ht="25.5" x14ac:dyDescent="0.2">
      <c r="A11" s="27">
        <v>2</v>
      </c>
      <c r="B11" s="28" t="s">
        <v>193</v>
      </c>
      <c r="C11" s="64">
        <f t="shared" ref="C11:J11" si="2">C12+C16</f>
        <v>0</v>
      </c>
      <c r="D11" s="64">
        <f t="shared" si="2"/>
        <v>0</v>
      </c>
      <c r="E11" s="64">
        <f t="shared" si="2"/>
        <v>4216844</v>
      </c>
      <c r="F11" s="64">
        <f t="shared" si="2"/>
        <v>124950</v>
      </c>
      <c r="G11" s="64">
        <f>G12+G16</f>
        <v>2004654</v>
      </c>
      <c r="H11" s="64">
        <f>H12+H16</f>
        <v>2396453</v>
      </c>
      <c r="I11" s="64">
        <f>SUM(I12:I16)</f>
        <v>47924000</v>
      </c>
      <c r="J11" s="64">
        <f t="shared" si="2"/>
        <v>39953099</v>
      </c>
      <c r="K11" s="64">
        <f>K12+K16</f>
        <v>96620000</v>
      </c>
      <c r="L11" s="3"/>
    </row>
    <row r="12" spans="1:13" s="4" customFormat="1" ht="50.25" customHeight="1" x14ac:dyDescent="0.2">
      <c r="A12" s="29" t="s">
        <v>20</v>
      </c>
      <c r="B12" s="30" t="s">
        <v>272</v>
      </c>
      <c r="C12" s="68">
        <v>0</v>
      </c>
      <c r="D12" s="68">
        <v>0</v>
      </c>
      <c r="E12" s="68">
        <v>4216844</v>
      </c>
      <c r="F12" s="68">
        <v>0</v>
      </c>
      <c r="G12" s="68">
        <v>620698</v>
      </c>
      <c r="H12" s="68">
        <v>1276104</v>
      </c>
      <c r="I12" s="68">
        <v>45935000</v>
      </c>
      <c r="J12" s="68">
        <f>15319000+20054354</f>
        <v>35373354</v>
      </c>
      <c r="K12" s="68">
        <f>C12+D12+E12+F12+G12+H12+I12+J12</f>
        <v>87422000</v>
      </c>
      <c r="L12" s="3"/>
    </row>
    <row r="13" spans="1:13" hidden="1" x14ac:dyDescent="0.2">
      <c r="A13" s="31" t="s">
        <v>194</v>
      </c>
      <c r="B13" s="32" t="s">
        <v>195</v>
      </c>
      <c r="C13" s="71">
        <v>0</v>
      </c>
      <c r="D13" s="72">
        <v>0</v>
      </c>
      <c r="E13" s="72">
        <v>0</v>
      </c>
      <c r="F13" s="72">
        <v>5340000</v>
      </c>
      <c r="G13" s="72"/>
      <c r="H13" s="72"/>
      <c r="I13" s="72"/>
      <c r="J13" s="72">
        <f t="shared" ref="J13:J66" ca="1" si="3">K13-(C13+D13+E13+F13)</f>
        <v>3560000</v>
      </c>
      <c r="K13" s="68">
        <f t="shared" ref="K13:K16" ca="1" si="4">C13+D13+E13+F13+G13+H13+I13+J13</f>
        <v>87422000</v>
      </c>
      <c r="L13" s="3"/>
    </row>
    <row r="14" spans="1:13" hidden="1" x14ac:dyDescent="0.2">
      <c r="A14" s="31" t="s">
        <v>196</v>
      </c>
      <c r="B14" s="32" t="s">
        <v>197</v>
      </c>
      <c r="C14" s="71">
        <v>0</v>
      </c>
      <c r="D14" s="72">
        <v>0</v>
      </c>
      <c r="E14" s="72">
        <v>0</v>
      </c>
      <c r="F14" s="72">
        <v>1397000</v>
      </c>
      <c r="G14" s="72"/>
      <c r="H14" s="72"/>
      <c r="I14" s="72"/>
      <c r="J14" s="72">
        <f t="shared" ca="1" si="3"/>
        <v>62522000</v>
      </c>
      <c r="K14" s="68">
        <f t="shared" ca="1" si="4"/>
        <v>87422000</v>
      </c>
      <c r="L14" s="3"/>
    </row>
    <row r="15" spans="1:13" ht="63.75" hidden="1" x14ac:dyDescent="0.2">
      <c r="A15" s="31" t="s">
        <v>198</v>
      </c>
      <c r="B15" s="32" t="s">
        <v>199</v>
      </c>
      <c r="C15" s="71">
        <v>0</v>
      </c>
      <c r="D15" s="72">
        <v>0</v>
      </c>
      <c r="E15" s="72">
        <v>4216844</v>
      </c>
      <c r="F15" s="72">
        <v>7000000</v>
      </c>
      <c r="G15" s="72"/>
      <c r="H15" s="72"/>
      <c r="I15" s="72"/>
      <c r="J15" s="72">
        <f t="shared" ca="1" si="3"/>
        <v>3386156</v>
      </c>
      <c r="K15" s="68">
        <f t="shared" ca="1" si="4"/>
        <v>87422000</v>
      </c>
      <c r="L15" s="3"/>
    </row>
    <row r="16" spans="1:13" ht="25.5" x14ac:dyDescent="0.2">
      <c r="A16" s="29" t="s">
        <v>21</v>
      </c>
      <c r="B16" s="30" t="s">
        <v>253</v>
      </c>
      <c r="C16" s="68">
        <f t="shared" ref="C16:E16" si="5">C17</f>
        <v>0</v>
      </c>
      <c r="D16" s="68">
        <f t="shared" si="5"/>
        <v>0</v>
      </c>
      <c r="E16" s="68">
        <f t="shared" si="5"/>
        <v>0</v>
      </c>
      <c r="F16" s="68">
        <v>124950</v>
      </c>
      <c r="G16" s="68">
        <v>1383956</v>
      </c>
      <c r="H16" s="68">
        <v>1120349</v>
      </c>
      <c r="I16" s="68">
        <v>1989000</v>
      </c>
      <c r="J16" s="68">
        <f>1989000+2590745</f>
        <v>4579745</v>
      </c>
      <c r="K16" s="68">
        <f t="shared" si="4"/>
        <v>9198000</v>
      </c>
      <c r="L16" s="3"/>
    </row>
    <row r="17" spans="1:13" hidden="1" x14ac:dyDescent="0.2">
      <c r="A17" s="31" t="s">
        <v>200</v>
      </c>
      <c r="B17" s="33" t="s">
        <v>22</v>
      </c>
      <c r="C17" s="56">
        <v>0</v>
      </c>
      <c r="D17" s="56">
        <v>0</v>
      </c>
      <c r="E17" s="56">
        <v>0</v>
      </c>
      <c r="F17" s="56">
        <v>1533000</v>
      </c>
      <c r="G17" s="56"/>
      <c r="H17" s="56"/>
      <c r="I17" s="56"/>
      <c r="J17" s="57">
        <f t="shared" si="3"/>
        <v>7665000</v>
      </c>
      <c r="K17" s="58">
        <v>9198000</v>
      </c>
      <c r="L17" s="3"/>
    </row>
    <row r="18" spans="1:13" s="4" customFormat="1" ht="15" customHeight="1" x14ac:dyDescent="0.2">
      <c r="A18" s="76" t="s">
        <v>23</v>
      </c>
      <c r="B18" s="77"/>
      <c r="C18" s="77"/>
      <c r="D18" s="77"/>
      <c r="E18" s="77"/>
      <c r="F18" s="77"/>
      <c r="G18" s="77"/>
      <c r="H18" s="77"/>
      <c r="I18" s="77"/>
      <c r="J18" s="77"/>
      <c r="K18" s="78"/>
      <c r="L18" s="3"/>
    </row>
    <row r="19" spans="1:13" s="4" customFormat="1" ht="51" x14ac:dyDescent="0.2">
      <c r="A19" s="18">
        <v>3</v>
      </c>
      <c r="B19" s="66" t="s">
        <v>282</v>
      </c>
      <c r="C19" s="64">
        <f>C20+C25</f>
        <v>0</v>
      </c>
      <c r="D19" s="64">
        <f t="shared" ref="D19:K19" si="6">D20+D25</f>
        <v>8400</v>
      </c>
      <c r="E19" s="64">
        <f t="shared" si="6"/>
        <v>0</v>
      </c>
      <c r="F19" s="64">
        <f t="shared" si="6"/>
        <v>157437</v>
      </c>
      <c r="G19" s="64">
        <f t="shared" si="6"/>
        <v>0</v>
      </c>
      <c r="H19" s="64"/>
      <c r="I19" s="67">
        <f>SUM(I20:I25)</f>
        <v>20000</v>
      </c>
      <c r="J19" s="64">
        <f t="shared" si="6"/>
        <v>22137163</v>
      </c>
      <c r="K19" s="64">
        <f t="shared" si="6"/>
        <v>22323000</v>
      </c>
      <c r="L19" s="3"/>
    </row>
    <row r="20" spans="1:13" ht="38.25" x14ac:dyDescent="0.2">
      <c r="A20" s="34" t="s">
        <v>24</v>
      </c>
      <c r="B20" s="30" t="s">
        <v>271</v>
      </c>
      <c r="C20" s="69">
        <f>SUM(C21:C24)</f>
        <v>0</v>
      </c>
      <c r="D20" s="69">
        <f t="shared" ref="D20:E20" si="7">SUM(D21:D24)</f>
        <v>8400</v>
      </c>
      <c r="E20" s="69">
        <f t="shared" si="7"/>
        <v>0</v>
      </c>
      <c r="F20" s="69">
        <v>157437</v>
      </c>
      <c r="G20" s="69">
        <v>0</v>
      </c>
      <c r="H20" s="69">
        <v>0</v>
      </c>
      <c r="I20" s="69">
        <v>10000</v>
      </c>
      <c r="J20" s="69">
        <f>10000+18749163</f>
        <v>18759163</v>
      </c>
      <c r="K20" s="68">
        <f>D20+E20+F20+J20+C20+G20+I20+H20</f>
        <v>18935000</v>
      </c>
      <c r="L20" s="3"/>
    </row>
    <row r="21" spans="1:13" hidden="1" x14ac:dyDescent="0.2">
      <c r="A21" s="36" t="s">
        <v>25</v>
      </c>
      <c r="B21" s="37" t="s">
        <v>26</v>
      </c>
      <c r="C21" s="72">
        <v>0</v>
      </c>
      <c r="D21" s="72">
        <v>8400</v>
      </c>
      <c r="E21" s="72">
        <v>0</v>
      </c>
      <c r="F21" s="72">
        <v>128000</v>
      </c>
      <c r="G21" s="72"/>
      <c r="H21" s="72"/>
      <c r="I21" s="72"/>
      <c r="J21" s="72">
        <f t="shared" ca="1" si="3"/>
        <v>148600</v>
      </c>
      <c r="K21" s="68">
        <f t="shared" ref="K21:K25" ca="1" si="8">D21+E21+F21+J21+C21+G21+I21+H21</f>
        <v>18935000</v>
      </c>
      <c r="L21" s="3"/>
    </row>
    <row r="22" spans="1:13" hidden="1" x14ac:dyDescent="0.2">
      <c r="A22" s="36" t="s">
        <v>27</v>
      </c>
      <c r="B22" s="37" t="s">
        <v>28</v>
      </c>
      <c r="C22" s="72">
        <v>0</v>
      </c>
      <c r="D22" s="72">
        <v>0</v>
      </c>
      <c r="E22" s="72">
        <v>0</v>
      </c>
      <c r="F22" s="72">
        <v>13000</v>
      </c>
      <c r="G22" s="72"/>
      <c r="H22" s="72"/>
      <c r="I22" s="72"/>
      <c r="J22" s="72">
        <f t="shared" ca="1" si="3"/>
        <v>397000</v>
      </c>
      <c r="K22" s="68">
        <f t="shared" ca="1" si="8"/>
        <v>18935000</v>
      </c>
      <c r="L22" s="3"/>
    </row>
    <row r="23" spans="1:13" s="4" customFormat="1" hidden="1" x14ac:dyDescent="0.2">
      <c r="A23" s="36" t="s">
        <v>29</v>
      </c>
      <c r="B23" s="37" t="s">
        <v>30</v>
      </c>
      <c r="C23" s="72">
        <v>0</v>
      </c>
      <c r="D23" s="72">
        <v>0</v>
      </c>
      <c r="E23" s="72">
        <v>0</v>
      </c>
      <c r="F23" s="72">
        <v>6544000</v>
      </c>
      <c r="G23" s="72"/>
      <c r="H23" s="72"/>
      <c r="I23" s="72"/>
      <c r="J23" s="72">
        <f t="shared" ca="1" si="3"/>
        <v>6820000</v>
      </c>
      <c r="K23" s="68">
        <f t="shared" ca="1" si="8"/>
        <v>18935000</v>
      </c>
      <c r="L23" s="3"/>
    </row>
    <row r="24" spans="1:13" ht="25.5" hidden="1" x14ac:dyDescent="0.2">
      <c r="A24" s="36" t="s">
        <v>31</v>
      </c>
      <c r="B24" s="37" t="s">
        <v>32</v>
      </c>
      <c r="C24" s="72">
        <v>0</v>
      </c>
      <c r="D24" s="72">
        <v>0</v>
      </c>
      <c r="E24" s="72">
        <v>0</v>
      </c>
      <c r="F24" s="72">
        <v>2456000</v>
      </c>
      <c r="G24" s="72"/>
      <c r="H24" s="72"/>
      <c r="I24" s="72"/>
      <c r="J24" s="72">
        <f t="shared" ca="1" si="3"/>
        <v>2420000</v>
      </c>
      <c r="K24" s="68">
        <f t="shared" ca="1" si="8"/>
        <v>18935000</v>
      </c>
      <c r="L24" s="3"/>
    </row>
    <row r="25" spans="1:13" ht="25.5" x14ac:dyDescent="0.2">
      <c r="A25" s="34" t="s">
        <v>33</v>
      </c>
      <c r="B25" s="30" t="s">
        <v>261</v>
      </c>
      <c r="C25" s="69">
        <f>SUM(C26:C27)</f>
        <v>0</v>
      </c>
      <c r="D25" s="69">
        <f t="shared" ref="D25:E25" si="9">SUM(D26:D27)</f>
        <v>0</v>
      </c>
      <c r="E25" s="69">
        <f t="shared" si="9"/>
        <v>0</v>
      </c>
      <c r="F25" s="69">
        <v>0</v>
      </c>
      <c r="G25" s="69">
        <v>0</v>
      </c>
      <c r="H25" s="69">
        <v>0</v>
      </c>
      <c r="I25" s="69">
        <v>10000</v>
      </c>
      <c r="J25" s="69">
        <f>10000+3368000</f>
        <v>3378000</v>
      </c>
      <c r="K25" s="68">
        <f t="shared" si="8"/>
        <v>3388000</v>
      </c>
      <c r="L25" s="3"/>
    </row>
    <row r="26" spans="1:13" hidden="1" x14ac:dyDescent="0.2">
      <c r="A26" s="36" t="s">
        <v>34</v>
      </c>
      <c r="B26" s="37" t="s">
        <v>201</v>
      </c>
      <c r="C26" s="57">
        <v>0</v>
      </c>
      <c r="D26" s="57">
        <v>0</v>
      </c>
      <c r="E26" s="57">
        <v>0</v>
      </c>
      <c r="F26" s="57">
        <v>164000</v>
      </c>
      <c r="G26" s="57"/>
      <c r="H26" s="57"/>
      <c r="I26" s="57"/>
      <c r="J26" s="57">
        <f t="shared" si="3"/>
        <v>0</v>
      </c>
      <c r="K26" s="57">
        <v>164000</v>
      </c>
      <c r="L26" s="3"/>
    </row>
    <row r="27" spans="1:13" hidden="1" x14ac:dyDescent="0.2">
      <c r="A27" s="38" t="s">
        <v>35</v>
      </c>
      <c r="B27" s="37" t="s">
        <v>36</v>
      </c>
      <c r="C27" s="57">
        <v>0</v>
      </c>
      <c r="D27" s="57">
        <v>0</v>
      </c>
      <c r="E27" s="57">
        <v>0</v>
      </c>
      <c r="F27" s="57">
        <v>1637000</v>
      </c>
      <c r="G27" s="57"/>
      <c r="H27" s="57"/>
      <c r="I27" s="57"/>
      <c r="J27" s="57">
        <f t="shared" si="3"/>
        <v>1587000</v>
      </c>
      <c r="K27" s="57">
        <v>3224000</v>
      </c>
      <c r="L27" s="3"/>
    </row>
    <row r="28" spans="1:13" ht="15" customHeight="1" x14ac:dyDescent="0.2">
      <c r="A28" s="76" t="s">
        <v>37</v>
      </c>
      <c r="B28" s="77"/>
      <c r="C28" s="77"/>
      <c r="D28" s="77"/>
      <c r="E28" s="77"/>
      <c r="F28" s="77"/>
      <c r="G28" s="77"/>
      <c r="H28" s="77"/>
      <c r="I28" s="77"/>
      <c r="J28" s="77"/>
      <c r="K28" s="78"/>
      <c r="L28" s="3"/>
    </row>
    <row r="29" spans="1:13" ht="26.25" customHeight="1" x14ac:dyDescent="0.2">
      <c r="A29" s="18">
        <v>4</v>
      </c>
      <c r="B29" s="28" t="s">
        <v>202</v>
      </c>
      <c r="C29" s="67">
        <f>C30+C41+C65</f>
        <v>978712</v>
      </c>
      <c r="D29" s="67">
        <f t="shared" ref="D29:K29" si="10">D30+D41+D65</f>
        <v>2160478</v>
      </c>
      <c r="E29" s="67">
        <f t="shared" si="10"/>
        <v>3087818</v>
      </c>
      <c r="F29" s="67">
        <f t="shared" si="10"/>
        <v>1152995</v>
      </c>
      <c r="G29" s="67">
        <f>G30+G41+G65</f>
        <v>18194714</v>
      </c>
      <c r="H29" s="67">
        <f>H30+H41+H65</f>
        <v>11154552</v>
      </c>
      <c r="I29" s="64">
        <f>SUM(I30:I65)</f>
        <v>54282000</v>
      </c>
      <c r="J29" s="67">
        <f t="shared" si="10"/>
        <v>115306731</v>
      </c>
      <c r="K29" s="67">
        <f t="shared" si="10"/>
        <v>206318000</v>
      </c>
      <c r="L29" s="3"/>
    </row>
    <row r="30" spans="1:13" ht="25.5" x14ac:dyDescent="0.2">
      <c r="A30" s="34" t="s">
        <v>38</v>
      </c>
      <c r="B30" s="25" t="s">
        <v>270</v>
      </c>
      <c r="C30" s="70">
        <f>SUM(C31:C40)</f>
        <v>225767.00000000003</v>
      </c>
      <c r="D30" s="70">
        <f t="shared" ref="D30:E30" si="11">SUM(D31:D40)</f>
        <v>33360</v>
      </c>
      <c r="E30" s="70">
        <f t="shared" si="11"/>
        <v>235836</v>
      </c>
      <c r="F30" s="70">
        <v>104196</v>
      </c>
      <c r="G30" s="70">
        <v>11920648</v>
      </c>
      <c r="H30" s="70">
        <v>212511</v>
      </c>
      <c r="I30" s="70">
        <v>15393000</v>
      </c>
      <c r="J30" s="70">
        <f>260000+10978481</f>
        <v>11238481</v>
      </c>
      <c r="K30" s="68">
        <f>D30+E30+F30+J30+C30+G30+I30+H30</f>
        <v>39363799</v>
      </c>
      <c r="L30" s="3"/>
    </row>
    <row r="31" spans="1:13" hidden="1" x14ac:dyDescent="0.2">
      <c r="A31" s="38" t="s">
        <v>39</v>
      </c>
      <c r="B31" s="39" t="s">
        <v>40</v>
      </c>
      <c r="C31" s="72">
        <v>225767.00000000003</v>
      </c>
      <c r="D31" s="72">
        <v>33360</v>
      </c>
      <c r="E31" s="72">
        <v>0</v>
      </c>
      <c r="F31" s="72">
        <v>0</v>
      </c>
      <c r="G31" s="72"/>
      <c r="H31" s="72"/>
      <c r="I31" s="72"/>
      <c r="J31" s="72">
        <f t="shared" ca="1" si="3"/>
        <v>0</v>
      </c>
      <c r="K31" s="68">
        <f t="shared" ref="K31:K64" ca="1" si="12">D31+E31+F31+J31+C31+G31++I31+H31</f>
        <v>39363799</v>
      </c>
      <c r="L31" s="3"/>
      <c r="M31" s="3"/>
    </row>
    <row r="32" spans="1:13" hidden="1" x14ac:dyDescent="0.2">
      <c r="A32" s="38" t="s">
        <v>232</v>
      </c>
      <c r="B32" s="39" t="s">
        <v>203</v>
      </c>
      <c r="C32" s="71">
        <v>0</v>
      </c>
      <c r="D32" s="72">
        <v>0</v>
      </c>
      <c r="E32" s="72">
        <v>78147</v>
      </c>
      <c r="F32" s="72">
        <v>0</v>
      </c>
      <c r="G32" s="72"/>
      <c r="H32" s="72"/>
      <c r="I32" s="72"/>
      <c r="J32" s="72">
        <f t="shared" ca="1" si="3"/>
        <v>26026</v>
      </c>
      <c r="K32" s="68">
        <f t="shared" ca="1" si="12"/>
        <v>39363799</v>
      </c>
      <c r="L32" s="3"/>
      <c r="M32" s="3"/>
    </row>
    <row r="33" spans="1:13" hidden="1" x14ac:dyDescent="0.2">
      <c r="A33" s="38" t="s">
        <v>41</v>
      </c>
      <c r="B33" s="39" t="s">
        <v>43</v>
      </c>
      <c r="C33" s="71">
        <v>0</v>
      </c>
      <c r="D33" s="72">
        <v>0</v>
      </c>
      <c r="E33" s="72">
        <v>0</v>
      </c>
      <c r="F33" s="72">
        <v>0</v>
      </c>
      <c r="G33" s="72"/>
      <c r="H33" s="72"/>
      <c r="I33" s="72"/>
      <c r="J33" s="72">
        <f t="shared" ca="1" si="3"/>
        <v>547000</v>
      </c>
      <c r="K33" s="68">
        <f t="shared" ca="1" si="12"/>
        <v>39363799</v>
      </c>
      <c r="L33" s="3"/>
      <c r="M33" s="3"/>
    </row>
    <row r="34" spans="1:13" hidden="1" x14ac:dyDescent="0.2">
      <c r="A34" s="38" t="s">
        <v>42</v>
      </c>
      <c r="B34" s="39" t="s">
        <v>204</v>
      </c>
      <c r="C34" s="71">
        <v>0</v>
      </c>
      <c r="D34" s="72">
        <v>0</v>
      </c>
      <c r="E34" s="72">
        <v>0</v>
      </c>
      <c r="F34" s="72">
        <v>0</v>
      </c>
      <c r="G34" s="72"/>
      <c r="H34" s="72"/>
      <c r="I34" s="72"/>
      <c r="J34" s="72">
        <f t="shared" ca="1" si="3"/>
        <v>110000</v>
      </c>
      <c r="K34" s="68">
        <f t="shared" ca="1" si="12"/>
        <v>39363799</v>
      </c>
      <c r="L34" s="3"/>
      <c r="M34" s="3"/>
    </row>
    <row r="35" spans="1:13" hidden="1" x14ac:dyDescent="0.2">
      <c r="A35" s="38" t="s">
        <v>44</v>
      </c>
      <c r="B35" s="39" t="s">
        <v>46</v>
      </c>
      <c r="C35" s="71">
        <v>0</v>
      </c>
      <c r="D35" s="72">
        <v>0</v>
      </c>
      <c r="E35" s="72">
        <v>0</v>
      </c>
      <c r="F35" s="72">
        <v>1242000</v>
      </c>
      <c r="G35" s="72"/>
      <c r="H35" s="72"/>
      <c r="I35" s="72"/>
      <c r="J35" s="72">
        <f t="shared" ca="1" si="3"/>
        <v>0</v>
      </c>
      <c r="K35" s="68">
        <f t="shared" ca="1" si="12"/>
        <v>39363799</v>
      </c>
      <c r="L35" s="3"/>
      <c r="M35" s="3"/>
    </row>
    <row r="36" spans="1:13" hidden="1" x14ac:dyDescent="0.2">
      <c r="A36" s="38" t="s">
        <v>45</v>
      </c>
      <c r="B36" s="39" t="s">
        <v>205</v>
      </c>
      <c r="C36" s="71">
        <v>0</v>
      </c>
      <c r="D36" s="72">
        <v>0</v>
      </c>
      <c r="E36" s="72">
        <v>0</v>
      </c>
      <c r="F36" s="72">
        <v>1656000</v>
      </c>
      <c r="G36" s="72"/>
      <c r="H36" s="72"/>
      <c r="I36" s="72"/>
      <c r="J36" s="72">
        <f t="shared" ca="1" si="3"/>
        <v>0</v>
      </c>
      <c r="K36" s="68">
        <f t="shared" ca="1" si="12"/>
        <v>39363799</v>
      </c>
      <c r="L36" s="3"/>
      <c r="M36" s="3"/>
    </row>
    <row r="37" spans="1:13" hidden="1" x14ac:dyDescent="0.2">
      <c r="A37" s="38" t="s">
        <v>47</v>
      </c>
      <c r="B37" s="39" t="s">
        <v>207</v>
      </c>
      <c r="C37" s="71">
        <v>0</v>
      </c>
      <c r="D37" s="72">
        <v>0</v>
      </c>
      <c r="E37" s="72">
        <v>157689</v>
      </c>
      <c r="F37" s="72">
        <v>0</v>
      </c>
      <c r="G37" s="72"/>
      <c r="H37" s="72"/>
      <c r="I37" s="72"/>
      <c r="J37" s="72">
        <f t="shared" ca="1" si="3"/>
        <v>311</v>
      </c>
      <c r="K37" s="68">
        <f t="shared" ca="1" si="12"/>
        <v>39363799</v>
      </c>
      <c r="L37" s="3"/>
      <c r="M37" s="3"/>
    </row>
    <row r="38" spans="1:13" hidden="1" x14ac:dyDescent="0.2">
      <c r="A38" s="38" t="s">
        <v>206</v>
      </c>
      <c r="B38" s="39" t="s">
        <v>209</v>
      </c>
      <c r="C38" s="71">
        <v>0</v>
      </c>
      <c r="D38" s="72">
        <v>0</v>
      </c>
      <c r="E38" s="72">
        <v>0</v>
      </c>
      <c r="F38" s="72">
        <v>0</v>
      </c>
      <c r="G38" s="72"/>
      <c r="H38" s="72"/>
      <c r="I38" s="72"/>
      <c r="J38" s="72">
        <f t="shared" ca="1" si="3"/>
        <v>164000</v>
      </c>
      <c r="K38" s="68">
        <f t="shared" ca="1" si="12"/>
        <v>39363799</v>
      </c>
      <c r="L38" s="3"/>
      <c r="M38" s="3"/>
    </row>
    <row r="39" spans="1:13" hidden="1" x14ac:dyDescent="0.2">
      <c r="A39" s="38" t="s">
        <v>208</v>
      </c>
      <c r="B39" s="39" t="s">
        <v>234</v>
      </c>
      <c r="C39" s="71">
        <v>0</v>
      </c>
      <c r="D39" s="72">
        <v>0</v>
      </c>
      <c r="E39" s="72">
        <v>0</v>
      </c>
      <c r="F39" s="72">
        <v>1656000</v>
      </c>
      <c r="G39" s="72"/>
      <c r="H39" s="72"/>
      <c r="I39" s="72"/>
      <c r="J39" s="72">
        <f t="shared" ca="1" si="3"/>
        <v>0</v>
      </c>
      <c r="K39" s="68">
        <f t="shared" ca="1" si="12"/>
        <v>39363799</v>
      </c>
      <c r="L39" s="3"/>
      <c r="M39" s="3"/>
    </row>
    <row r="40" spans="1:13" hidden="1" x14ac:dyDescent="0.2">
      <c r="A40" s="38" t="s">
        <v>233</v>
      </c>
      <c r="B40" s="39" t="s">
        <v>235</v>
      </c>
      <c r="C40" s="71">
        <v>0</v>
      </c>
      <c r="D40" s="72">
        <v>0</v>
      </c>
      <c r="E40" s="72">
        <v>0</v>
      </c>
      <c r="F40" s="72">
        <v>15328000</v>
      </c>
      <c r="G40" s="72"/>
      <c r="H40" s="72"/>
      <c r="I40" s="72"/>
      <c r="J40" s="72">
        <f t="shared" ca="1" si="3"/>
        <v>0</v>
      </c>
      <c r="K40" s="68">
        <f t="shared" ca="1" si="12"/>
        <v>39363799</v>
      </c>
      <c r="L40" s="3"/>
      <c r="M40" s="3"/>
    </row>
    <row r="41" spans="1:13" x14ac:dyDescent="0.2">
      <c r="A41" s="34" t="s">
        <v>48</v>
      </c>
      <c r="B41" s="40" t="s">
        <v>49</v>
      </c>
      <c r="C41" s="68">
        <f>SUM(C42:C64)</f>
        <v>752945</v>
      </c>
      <c r="D41" s="68">
        <f t="shared" ref="D41:E41" si="13">SUM(D42:D64)</f>
        <v>2127118</v>
      </c>
      <c r="E41" s="68">
        <f t="shared" si="13"/>
        <v>2851982</v>
      </c>
      <c r="F41" s="68">
        <v>1048799</v>
      </c>
      <c r="G41" s="68">
        <v>6165581</v>
      </c>
      <c r="H41" s="68">
        <v>10508100</v>
      </c>
      <c r="I41" s="68">
        <v>38139000</v>
      </c>
      <c r="J41" s="68">
        <f>37119950+65480726</f>
        <v>102600676</v>
      </c>
      <c r="K41" s="68">
        <f>D41+E41+F41+J41+C41+G41+I41+H41</f>
        <v>164194201</v>
      </c>
      <c r="L41" s="3"/>
    </row>
    <row r="42" spans="1:13" hidden="1" x14ac:dyDescent="0.2">
      <c r="A42" s="38" t="s">
        <v>50</v>
      </c>
      <c r="B42" s="33" t="s">
        <v>210</v>
      </c>
      <c r="C42" s="71">
        <v>0</v>
      </c>
      <c r="D42" s="72">
        <v>0</v>
      </c>
      <c r="E42" s="72">
        <v>0</v>
      </c>
      <c r="F42" s="72">
        <v>0</v>
      </c>
      <c r="G42" s="72"/>
      <c r="H42" s="72"/>
      <c r="I42" s="72"/>
      <c r="J42" s="72">
        <f t="shared" ca="1" si="3"/>
        <v>2737000</v>
      </c>
      <c r="K42" s="68">
        <f t="shared" ca="1" si="12"/>
        <v>39363799</v>
      </c>
      <c r="L42" s="3"/>
    </row>
    <row r="43" spans="1:13" hidden="1" x14ac:dyDescent="0.2">
      <c r="A43" s="38" t="s">
        <v>51</v>
      </c>
      <c r="B43" s="33" t="s">
        <v>211</v>
      </c>
      <c r="C43" s="71">
        <v>0</v>
      </c>
      <c r="D43" s="72">
        <v>0</v>
      </c>
      <c r="E43" s="72">
        <v>0</v>
      </c>
      <c r="F43" s="72">
        <v>0</v>
      </c>
      <c r="G43" s="72"/>
      <c r="H43" s="72"/>
      <c r="I43" s="72"/>
      <c r="J43" s="72">
        <f t="shared" ca="1" si="3"/>
        <v>1368500</v>
      </c>
      <c r="K43" s="68">
        <f t="shared" ca="1" si="12"/>
        <v>39363799</v>
      </c>
      <c r="L43" s="3"/>
    </row>
    <row r="44" spans="1:13" hidden="1" x14ac:dyDescent="0.2">
      <c r="A44" s="38" t="s">
        <v>52</v>
      </c>
      <c r="B44" s="33" t="s">
        <v>212</v>
      </c>
      <c r="C44" s="71">
        <v>0</v>
      </c>
      <c r="D44" s="72">
        <v>280755</v>
      </c>
      <c r="E44" s="72">
        <v>417915</v>
      </c>
      <c r="F44" s="72">
        <v>488000</v>
      </c>
      <c r="G44" s="72"/>
      <c r="H44" s="72"/>
      <c r="I44" s="72"/>
      <c r="J44" s="72">
        <f t="shared" ca="1" si="3"/>
        <v>3016000</v>
      </c>
      <c r="K44" s="68">
        <f t="shared" ca="1" si="12"/>
        <v>39363799</v>
      </c>
      <c r="L44" s="3"/>
    </row>
    <row r="45" spans="1:13" hidden="1" x14ac:dyDescent="0.2">
      <c r="A45" s="38" t="s">
        <v>53</v>
      </c>
      <c r="B45" s="33" t="s">
        <v>54</v>
      </c>
      <c r="C45" s="71">
        <v>0</v>
      </c>
      <c r="D45" s="72">
        <v>0</v>
      </c>
      <c r="E45" s="72">
        <v>0</v>
      </c>
      <c r="F45" s="72">
        <v>1790000</v>
      </c>
      <c r="G45" s="72"/>
      <c r="H45" s="72"/>
      <c r="I45" s="72"/>
      <c r="J45" s="72">
        <f t="shared" ca="1" si="3"/>
        <v>10740000</v>
      </c>
      <c r="K45" s="68">
        <f t="shared" ca="1" si="12"/>
        <v>39363799</v>
      </c>
      <c r="L45" s="3"/>
    </row>
    <row r="46" spans="1:13" hidden="1" x14ac:dyDescent="0.2">
      <c r="A46" s="38" t="s">
        <v>55</v>
      </c>
      <c r="B46" s="33" t="s">
        <v>56</v>
      </c>
      <c r="C46" s="71">
        <v>0</v>
      </c>
      <c r="D46" s="72">
        <v>0</v>
      </c>
      <c r="E46" s="72">
        <v>0</v>
      </c>
      <c r="F46" s="72">
        <v>1140000</v>
      </c>
      <c r="G46" s="72"/>
      <c r="H46" s="72"/>
      <c r="I46" s="72"/>
      <c r="J46" s="72">
        <f t="shared" ca="1" si="3"/>
        <v>6840000</v>
      </c>
      <c r="K46" s="68">
        <f t="shared" ca="1" si="12"/>
        <v>39363799</v>
      </c>
      <c r="L46" s="3"/>
    </row>
    <row r="47" spans="1:13" hidden="1" x14ac:dyDescent="0.2">
      <c r="A47" s="38" t="s">
        <v>57</v>
      </c>
      <c r="B47" s="33" t="s">
        <v>58</v>
      </c>
      <c r="C47" s="71">
        <v>0</v>
      </c>
      <c r="D47" s="72">
        <v>0</v>
      </c>
      <c r="E47" s="72">
        <v>0</v>
      </c>
      <c r="F47" s="72">
        <v>520000</v>
      </c>
      <c r="G47" s="72"/>
      <c r="H47" s="72"/>
      <c r="I47" s="72"/>
      <c r="J47" s="72">
        <f t="shared" ca="1" si="3"/>
        <v>3500000</v>
      </c>
      <c r="K47" s="68">
        <f t="shared" ca="1" si="12"/>
        <v>39363799</v>
      </c>
      <c r="L47" s="3"/>
    </row>
    <row r="48" spans="1:13" hidden="1" x14ac:dyDescent="0.2">
      <c r="A48" s="38" t="s">
        <v>59</v>
      </c>
      <c r="B48" s="33" t="s">
        <v>60</v>
      </c>
      <c r="C48" s="72">
        <v>473944.99999999994</v>
      </c>
      <c r="D48" s="72">
        <v>766363</v>
      </c>
      <c r="E48" s="72">
        <v>469507</v>
      </c>
      <c r="F48" s="72">
        <v>1587000</v>
      </c>
      <c r="G48" s="72"/>
      <c r="H48" s="72"/>
      <c r="I48" s="72"/>
      <c r="J48" s="72">
        <f t="shared" ca="1" si="3"/>
        <v>7999976</v>
      </c>
      <c r="K48" s="68">
        <f t="shared" ca="1" si="12"/>
        <v>39363799</v>
      </c>
      <c r="L48" s="3"/>
    </row>
    <row r="49" spans="1:12" hidden="1" x14ac:dyDescent="0.2">
      <c r="A49" s="38" t="s">
        <v>61</v>
      </c>
      <c r="B49" s="33" t="s">
        <v>62</v>
      </c>
      <c r="C49" s="71">
        <v>0</v>
      </c>
      <c r="D49" s="72">
        <v>0</v>
      </c>
      <c r="E49" s="72">
        <v>0</v>
      </c>
      <c r="F49" s="72">
        <v>0</v>
      </c>
      <c r="G49" s="72"/>
      <c r="H49" s="72"/>
      <c r="I49" s="72"/>
      <c r="J49" s="72">
        <f t="shared" ca="1" si="3"/>
        <v>1642199.9999999995</v>
      </c>
      <c r="K49" s="68">
        <f t="shared" ca="1" si="12"/>
        <v>39363799</v>
      </c>
      <c r="L49" s="3"/>
    </row>
    <row r="50" spans="1:12" hidden="1" x14ac:dyDescent="0.2">
      <c r="A50" s="38" t="s">
        <v>63</v>
      </c>
      <c r="B50" s="33" t="s">
        <v>64</v>
      </c>
      <c r="C50" s="71">
        <v>0</v>
      </c>
      <c r="D50" s="72">
        <v>0</v>
      </c>
      <c r="E50" s="72">
        <v>0</v>
      </c>
      <c r="F50" s="72">
        <v>0</v>
      </c>
      <c r="G50" s="72"/>
      <c r="H50" s="72"/>
      <c r="I50" s="72"/>
      <c r="J50" s="72">
        <f t="shared" ca="1" si="3"/>
        <v>12500000</v>
      </c>
      <c r="K50" s="68">
        <f t="shared" ca="1" si="12"/>
        <v>39363799</v>
      </c>
      <c r="L50" s="3"/>
    </row>
    <row r="51" spans="1:12" hidden="1" x14ac:dyDescent="0.2">
      <c r="A51" s="38" t="s">
        <v>65</v>
      </c>
      <c r="B51" s="33" t="s">
        <v>236</v>
      </c>
      <c r="C51" s="71">
        <v>0</v>
      </c>
      <c r="D51" s="72">
        <v>0</v>
      </c>
      <c r="E51" s="72">
        <v>0</v>
      </c>
      <c r="F51" s="72">
        <v>60000</v>
      </c>
      <c r="G51" s="72"/>
      <c r="H51" s="72"/>
      <c r="I51" s="72"/>
      <c r="J51" s="72">
        <f t="shared" ca="1" si="3"/>
        <v>354890</v>
      </c>
      <c r="K51" s="68">
        <f t="shared" ca="1" si="12"/>
        <v>39363799</v>
      </c>
      <c r="L51" s="3"/>
    </row>
    <row r="52" spans="1:12" hidden="1" x14ac:dyDescent="0.2">
      <c r="A52" s="38" t="s">
        <v>66</v>
      </c>
      <c r="B52" s="33" t="s">
        <v>68</v>
      </c>
      <c r="C52" s="71">
        <v>0</v>
      </c>
      <c r="D52" s="72">
        <v>0</v>
      </c>
      <c r="E52" s="72">
        <v>0</v>
      </c>
      <c r="F52" s="72">
        <v>3631000</v>
      </c>
      <c r="G52" s="72"/>
      <c r="H52" s="72"/>
      <c r="I52" s="72"/>
      <c r="J52" s="72">
        <f t="shared" ca="1" si="3"/>
        <v>18155000</v>
      </c>
      <c r="K52" s="68">
        <f t="shared" ca="1" si="12"/>
        <v>39363799</v>
      </c>
      <c r="L52" s="3"/>
    </row>
    <row r="53" spans="1:12" hidden="1" x14ac:dyDescent="0.2">
      <c r="A53" s="38" t="s">
        <v>67</v>
      </c>
      <c r="B53" s="33" t="s">
        <v>70</v>
      </c>
      <c r="C53" s="71">
        <v>0</v>
      </c>
      <c r="D53" s="72">
        <v>0</v>
      </c>
      <c r="E53" s="72">
        <v>0</v>
      </c>
      <c r="F53" s="72">
        <v>773000</v>
      </c>
      <c r="G53" s="72"/>
      <c r="H53" s="72"/>
      <c r="I53" s="72"/>
      <c r="J53" s="72">
        <f t="shared" ca="1" si="3"/>
        <v>3865000</v>
      </c>
      <c r="K53" s="68">
        <f t="shared" ca="1" si="12"/>
        <v>39363799</v>
      </c>
      <c r="L53" s="3"/>
    </row>
    <row r="54" spans="1:12" hidden="1" x14ac:dyDescent="0.2">
      <c r="A54" s="38" t="s">
        <v>69</v>
      </c>
      <c r="B54" s="33" t="s">
        <v>72</v>
      </c>
      <c r="C54" s="71">
        <v>0</v>
      </c>
      <c r="D54" s="72">
        <v>0</v>
      </c>
      <c r="E54" s="72">
        <v>0</v>
      </c>
      <c r="F54" s="72">
        <v>1100000</v>
      </c>
      <c r="G54" s="72"/>
      <c r="H54" s="72"/>
      <c r="I54" s="72"/>
      <c r="J54" s="72">
        <f t="shared" ca="1" si="3"/>
        <v>5500000</v>
      </c>
      <c r="K54" s="68">
        <f t="shared" ca="1" si="12"/>
        <v>39363799</v>
      </c>
      <c r="L54" s="3"/>
    </row>
    <row r="55" spans="1:12" hidden="1" x14ac:dyDescent="0.2">
      <c r="A55" s="38" t="s">
        <v>71</v>
      </c>
      <c r="B55" s="41" t="s">
        <v>74</v>
      </c>
      <c r="C55" s="71">
        <v>0</v>
      </c>
      <c r="D55" s="72">
        <v>0</v>
      </c>
      <c r="E55" s="72">
        <v>0</v>
      </c>
      <c r="F55" s="72">
        <v>3933000</v>
      </c>
      <c r="G55" s="72"/>
      <c r="H55" s="72"/>
      <c r="I55" s="72"/>
      <c r="J55" s="72">
        <f t="shared" ca="1" si="3"/>
        <v>19665000</v>
      </c>
      <c r="K55" s="68">
        <f t="shared" ca="1" si="12"/>
        <v>39363799</v>
      </c>
      <c r="L55" s="3"/>
    </row>
    <row r="56" spans="1:12" hidden="1" x14ac:dyDescent="0.2">
      <c r="A56" s="38" t="s">
        <v>73</v>
      </c>
      <c r="B56" s="41" t="s">
        <v>76</v>
      </c>
      <c r="C56" s="71">
        <v>0</v>
      </c>
      <c r="D56" s="72">
        <v>0</v>
      </c>
      <c r="E56" s="72">
        <v>0</v>
      </c>
      <c r="F56" s="72">
        <v>1114000</v>
      </c>
      <c r="G56" s="72"/>
      <c r="H56" s="72"/>
      <c r="I56" s="72"/>
      <c r="J56" s="72">
        <f t="shared" ca="1" si="3"/>
        <v>5573089</v>
      </c>
      <c r="K56" s="68">
        <f t="shared" ca="1" si="12"/>
        <v>39363799</v>
      </c>
      <c r="L56" s="3"/>
    </row>
    <row r="57" spans="1:12" hidden="1" x14ac:dyDescent="0.2">
      <c r="A57" s="38" t="s">
        <v>75</v>
      </c>
      <c r="B57" s="33" t="s">
        <v>78</v>
      </c>
      <c r="C57" s="71">
        <v>0</v>
      </c>
      <c r="D57" s="72">
        <v>0</v>
      </c>
      <c r="E57" s="72">
        <v>0</v>
      </c>
      <c r="F57" s="72">
        <v>547000</v>
      </c>
      <c r="G57" s="72"/>
      <c r="H57" s="72"/>
      <c r="I57" s="72"/>
      <c r="J57" s="72">
        <f t="shared" ca="1" si="3"/>
        <v>1094000</v>
      </c>
      <c r="K57" s="68">
        <f t="shared" ca="1" si="12"/>
        <v>39363799</v>
      </c>
      <c r="L57" s="3"/>
    </row>
    <row r="58" spans="1:12" hidden="1" x14ac:dyDescent="0.2">
      <c r="A58" s="38" t="s">
        <v>77</v>
      </c>
      <c r="B58" s="33" t="s">
        <v>80</v>
      </c>
      <c r="C58" s="71">
        <v>0</v>
      </c>
      <c r="D58" s="72">
        <v>0</v>
      </c>
      <c r="E58" s="72">
        <v>0</v>
      </c>
      <c r="F58" s="72">
        <v>110000</v>
      </c>
      <c r="G58" s="72"/>
      <c r="H58" s="72"/>
      <c r="I58" s="72"/>
      <c r="J58" s="72">
        <f t="shared" ca="1" si="3"/>
        <v>550000</v>
      </c>
      <c r="K58" s="68">
        <f t="shared" ca="1" si="12"/>
        <v>39363799</v>
      </c>
      <c r="L58" s="3"/>
    </row>
    <row r="59" spans="1:12" hidden="1" x14ac:dyDescent="0.2">
      <c r="A59" s="38" t="s">
        <v>79</v>
      </c>
      <c r="B59" s="33" t="s">
        <v>83</v>
      </c>
      <c r="C59" s="71">
        <v>0</v>
      </c>
      <c r="D59" s="72">
        <v>0</v>
      </c>
      <c r="E59" s="72">
        <v>0</v>
      </c>
      <c r="F59" s="72">
        <v>484000</v>
      </c>
      <c r="G59" s="72"/>
      <c r="H59" s="72"/>
      <c r="I59" s="72"/>
      <c r="J59" s="72">
        <f t="shared" ca="1" si="3"/>
        <v>2420000</v>
      </c>
      <c r="K59" s="68">
        <f t="shared" ca="1" si="12"/>
        <v>39363799</v>
      </c>
      <c r="L59" s="3"/>
    </row>
    <row r="60" spans="1:12" s="4" customFormat="1" ht="17.25" hidden="1" customHeight="1" x14ac:dyDescent="0.2">
      <c r="A60" s="38" t="s">
        <v>81</v>
      </c>
      <c r="B60" s="33" t="s">
        <v>85</v>
      </c>
      <c r="C60" s="71">
        <v>0</v>
      </c>
      <c r="D60" s="72">
        <v>0</v>
      </c>
      <c r="E60" s="72">
        <v>0</v>
      </c>
      <c r="F60" s="72">
        <v>3119000</v>
      </c>
      <c r="G60" s="72"/>
      <c r="H60" s="72"/>
      <c r="I60" s="72"/>
      <c r="J60" s="72">
        <f t="shared" ca="1" si="3"/>
        <v>15595000</v>
      </c>
      <c r="K60" s="68">
        <f t="shared" ca="1" si="12"/>
        <v>39363799</v>
      </c>
      <c r="L60" s="3"/>
    </row>
    <row r="61" spans="1:12" hidden="1" x14ac:dyDescent="0.2">
      <c r="A61" s="38" t="s">
        <v>82</v>
      </c>
      <c r="B61" s="33" t="s">
        <v>87</v>
      </c>
      <c r="C61" s="71">
        <v>0</v>
      </c>
      <c r="D61" s="72">
        <v>0</v>
      </c>
      <c r="E61" s="72">
        <v>0</v>
      </c>
      <c r="F61" s="72">
        <v>1290000</v>
      </c>
      <c r="G61" s="72"/>
      <c r="H61" s="72"/>
      <c r="I61" s="72"/>
      <c r="J61" s="72">
        <f t="shared" ca="1" si="3"/>
        <v>6450000</v>
      </c>
      <c r="K61" s="68">
        <f t="shared" ca="1" si="12"/>
        <v>39363799</v>
      </c>
      <c r="L61" s="3"/>
    </row>
    <row r="62" spans="1:12" s="4" customFormat="1" hidden="1" x14ac:dyDescent="0.2">
      <c r="A62" s="38" t="s">
        <v>84</v>
      </c>
      <c r="B62" s="33" t="s">
        <v>89</v>
      </c>
      <c r="C62" s="71">
        <v>279000</v>
      </c>
      <c r="D62" s="72">
        <v>1080000</v>
      </c>
      <c r="E62" s="72">
        <v>1964560</v>
      </c>
      <c r="F62" s="72">
        <v>657000</v>
      </c>
      <c r="G62" s="72"/>
      <c r="H62" s="72"/>
      <c r="I62" s="72"/>
      <c r="J62" s="72">
        <f t="shared" ca="1" si="3"/>
        <v>3285000</v>
      </c>
      <c r="K62" s="68">
        <f t="shared" ca="1" si="12"/>
        <v>39363799</v>
      </c>
      <c r="L62" s="3"/>
    </row>
    <row r="63" spans="1:12" hidden="1" x14ac:dyDescent="0.2">
      <c r="A63" s="38" t="s">
        <v>86</v>
      </c>
      <c r="B63" s="33" t="s">
        <v>90</v>
      </c>
      <c r="C63" s="71">
        <v>0</v>
      </c>
      <c r="D63" s="72">
        <v>0</v>
      </c>
      <c r="E63" s="72">
        <v>0</v>
      </c>
      <c r="F63" s="72">
        <v>2113000</v>
      </c>
      <c r="G63" s="72"/>
      <c r="H63" s="72"/>
      <c r="I63" s="72"/>
      <c r="J63" s="72">
        <f t="shared" ca="1" si="3"/>
        <v>10565000</v>
      </c>
      <c r="K63" s="68">
        <f t="shared" ca="1" si="12"/>
        <v>39363799</v>
      </c>
      <c r="L63" s="3"/>
    </row>
    <row r="64" spans="1:12" hidden="1" x14ac:dyDescent="0.2">
      <c r="A64" s="38" t="s">
        <v>88</v>
      </c>
      <c r="B64" s="33" t="s">
        <v>91</v>
      </c>
      <c r="C64" s="71">
        <v>0</v>
      </c>
      <c r="D64" s="72">
        <v>0</v>
      </c>
      <c r="E64" s="72">
        <v>0</v>
      </c>
      <c r="F64" s="72">
        <v>1455000</v>
      </c>
      <c r="G64" s="72"/>
      <c r="H64" s="72"/>
      <c r="I64" s="72"/>
      <c r="J64" s="72">
        <f t="shared" ca="1" si="3"/>
        <v>7275000</v>
      </c>
      <c r="K64" s="68">
        <f t="shared" ca="1" si="12"/>
        <v>39363799</v>
      </c>
      <c r="L64" s="3"/>
    </row>
    <row r="65" spans="1:12" x14ac:dyDescent="0.2">
      <c r="A65" s="42" t="s">
        <v>258</v>
      </c>
      <c r="B65" s="30" t="s">
        <v>92</v>
      </c>
      <c r="C65" s="68">
        <f>C66</f>
        <v>0</v>
      </c>
      <c r="D65" s="68">
        <f t="shared" ref="D65:E65" si="14">D66</f>
        <v>0</v>
      </c>
      <c r="E65" s="68">
        <f t="shared" si="14"/>
        <v>0</v>
      </c>
      <c r="F65" s="68">
        <v>0</v>
      </c>
      <c r="G65" s="68">
        <v>108485</v>
      </c>
      <c r="H65" s="68">
        <v>433941</v>
      </c>
      <c r="I65" s="68">
        <v>750000</v>
      </c>
      <c r="J65" s="68">
        <f>0+1467574</f>
        <v>1467574</v>
      </c>
      <c r="K65" s="68">
        <f>D65+E65+F65+J65+C65+G65+I65+H65</f>
        <v>2760000</v>
      </c>
      <c r="L65" s="3"/>
    </row>
    <row r="66" spans="1:12" hidden="1" x14ac:dyDescent="0.2">
      <c r="A66" s="38" t="s">
        <v>93</v>
      </c>
      <c r="B66" s="43" t="s">
        <v>92</v>
      </c>
      <c r="C66" s="57">
        <v>0</v>
      </c>
      <c r="D66" s="57">
        <v>0</v>
      </c>
      <c r="E66" s="57">
        <v>0</v>
      </c>
      <c r="F66" s="57">
        <v>460000</v>
      </c>
      <c r="G66" s="57"/>
      <c r="H66" s="57"/>
      <c r="I66" s="57"/>
      <c r="J66" s="57">
        <f t="shared" si="3"/>
        <v>2300000</v>
      </c>
      <c r="K66" s="57">
        <v>2760000</v>
      </c>
      <c r="L66" s="3"/>
    </row>
    <row r="67" spans="1:12" ht="15" customHeight="1" x14ac:dyDescent="0.2">
      <c r="A67" s="76" t="s">
        <v>213</v>
      </c>
      <c r="B67" s="77"/>
      <c r="C67" s="77"/>
      <c r="D67" s="77"/>
      <c r="E67" s="77"/>
      <c r="F67" s="77"/>
      <c r="G67" s="77"/>
      <c r="H67" s="77"/>
      <c r="I67" s="77"/>
      <c r="J67" s="77"/>
      <c r="K67" s="78"/>
      <c r="L67" s="3"/>
    </row>
    <row r="68" spans="1:12" ht="24" customHeight="1" x14ac:dyDescent="0.2">
      <c r="A68" s="18">
        <v>5</v>
      </c>
      <c r="B68" s="44" t="s">
        <v>269</v>
      </c>
      <c r="C68" s="53">
        <f>C69+C70</f>
        <v>4797971</v>
      </c>
      <c r="D68" s="53">
        <f t="shared" ref="D68:K68" si="15">D69+D70</f>
        <v>36991405</v>
      </c>
      <c r="E68" s="53">
        <f t="shared" si="15"/>
        <v>43401701</v>
      </c>
      <c r="F68" s="53">
        <f t="shared" si="15"/>
        <v>2191791</v>
      </c>
      <c r="G68" s="53">
        <f t="shared" si="15"/>
        <v>20638940</v>
      </c>
      <c r="H68" s="53">
        <f t="shared" si="15"/>
        <v>51614347</v>
      </c>
      <c r="I68" s="64">
        <f>SUM(I69:I70)</f>
        <v>102068000</v>
      </c>
      <c r="J68" s="53">
        <f t="shared" si="15"/>
        <v>83804845</v>
      </c>
      <c r="K68" s="53">
        <f t="shared" si="15"/>
        <v>345509000</v>
      </c>
      <c r="L68" s="3"/>
    </row>
    <row r="69" spans="1:12" x14ac:dyDescent="0.2">
      <c r="A69" s="45" t="s">
        <v>94</v>
      </c>
      <c r="B69" s="40" t="s">
        <v>268</v>
      </c>
      <c r="C69" s="46">
        <v>4160198</v>
      </c>
      <c r="D69" s="23">
        <v>36991405</v>
      </c>
      <c r="E69" s="23">
        <v>43401701</v>
      </c>
      <c r="F69" s="23">
        <v>2191791</v>
      </c>
      <c r="G69" s="23">
        <v>20638940</v>
      </c>
      <c r="H69" s="23">
        <v>51614347</v>
      </c>
      <c r="I69" s="23">
        <v>102068000</v>
      </c>
      <c r="J69" s="23">
        <f>61271184+22533661</f>
        <v>83804845</v>
      </c>
      <c r="K69" s="26">
        <f>D69+E69+F69+J69+C69+G69+I69+H69</f>
        <v>344871227</v>
      </c>
      <c r="L69" s="3"/>
    </row>
    <row r="70" spans="1:12" x14ac:dyDescent="0.2">
      <c r="A70" s="47" t="s">
        <v>95</v>
      </c>
      <c r="B70" s="40" t="s">
        <v>237</v>
      </c>
      <c r="C70" s="22">
        <v>637773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23">
        <f>0+0</f>
        <v>0</v>
      </c>
      <c r="K70" s="26">
        <f>D70+E70+F70+J70+C70+G70+I70+H70</f>
        <v>637773</v>
      </c>
      <c r="L70" s="3"/>
    </row>
    <row r="71" spans="1:12" ht="15" customHeight="1" x14ac:dyDescent="0.2">
      <c r="A71" s="76" t="s">
        <v>96</v>
      </c>
      <c r="B71" s="77"/>
      <c r="C71" s="77"/>
      <c r="D71" s="77"/>
      <c r="E71" s="77"/>
      <c r="F71" s="77"/>
      <c r="G71" s="77"/>
      <c r="H71" s="77"/>
      <c r="I71" s="77"/>
      <c r="J71" s="77"/>
      <c r="K71" s="78"/>
      <c r="L71" s="3"/>
    </row>
    <row r="72" spans="1:12" x14ac:dyDescent="0.2">
      <c r="A72" s="18">
        <v>6</v>
      </c>
      <c r="B72" s="19" t="s">
        <v>214</v>
      </c>
      <c r="C72" s="53">
        <f>C73+C86</f>
        <v>1836791</v>
      </c>
      <c r="D72" s="53">
        <f t="shared" ref="D72:K72" si="16">D73+D86</f>
        <v>5959047</v>
      </c>
      <c r="E72" s="53">
        <f t="shared" si="16"/>
        <v>151368</v>
      </c>
      <c r="F72" s="53">
        <f t="shared" si="16"/>
        <v>3369492</v>
      </c>
      <c r="G72" s="53">
        <f t="shared" si="16"/>
        <v>12634663</v>
      </c>
      <c r="H72" s="53">
        <f t="shared" si="16"/>
        <v>0</v>
      </c>
      <c r="I72" s="64">
        <f>SUM(I73:I86)</f>
        <v>4816000</v>
      </c>
      <c r="J72" s="53">
        <f t="shared" si="16"/>
        <v>5100639</v>
      </c>
      <c r="K72" s="53">
        <f t="shared" si="16"/>
        <v>33868000</v>
      </c>
      <c r="L72" s="3"/>
    </row>
    <row r="73" spans="1:12" ht="31.5" customHeight="1" x14ac:dyDescent="0.2">
      <c r="A73" s="47" t="s">
        <v>97</v>
      </c>
      <c r="B73" s="25" t="s">
        <v>238</v>
      </c>
      <c r="C73" s="68">
        <f>SUM(C74:C85)</f>
        <v>1836791</v>
      </c>
      <c r="D73" s="68">
        <f t="shared" ref="D73:E73" si="17">SUM(D74:D85)</f>
        <v>5959047</v>
      </c>
      <c r="E73" s="68">
        <f t="shared" si="17"/>
        <v>151368</v>
      </c>
      <c r="F73" s="68">
        <v>3369492</v>
      </c>
      <c r="G73" s="68">
        <v>12634663</v>
      </c>
      <c r="H73" s="68">
        <v>0</v>
      </c>
      <c r="I73" s="68">
        <v>3400000</v>
      </c>
      <c r="J73" s="68">
        <f>3080000+2020639</f>
        <v>5100639</v>
      </c>
      <c r="K73" s="68">
        <f>C73+D73+E73+F73+G73+H73+I73+J73</f>
        <v>32452000</v>
      </c>
      <c r="L73" s="3"/>
    </row>
    <row r="74" spans="1:12" hidden="1" x14ac:dyDescent="0.2">
      <c r="A74" s="38" t="s">
        <v>98</v>
      </c>
      <c r="B74" s="33" t="s">
        <v>99</v>
      </c>
      <c r="C74" s="71">
        <v>0</v>
      </c>
      <c r="D74" s="71">
        <v>0</v>
      </c>
      <c r="E74" s="71">
        <v>0</v>
      </c>
      <c r="F74" s="71">
        <v>3200000</v>
      </c>
      <c r="G74" s="71"/>
      <c r="H74" s="71"/>
      <c r="I74" s="71"/>
      <c r="J74" s="72">
        <f t="shared" ref="J74:J132" ca="1" si="18">K74-(C74+D74+E74+F74)</f>
        <v>0</v>
      </c>
      <c r="K74" s="68">
        <f t="shared" ref="K74:K86" ca="1" si="19">C74+D74+E74+F74+G74+H74+I74+J74</f>
        <v>32452000</v>
      </c>
      <c r="L74" s="3"/>
    </row>
    <row r="75" spans="1:12" hidden="1" x14ac:dyDescent="0.2">
      <c r="A75" s="38" t="s">
        <v>100</v>
      </c>
      <c r="B75" s="33" t="s">
        <v>101</v>
      </c>
      <c r="C75" s="71">
        <v>0</v>
      </c>
      <c r="D75" s="71">
        <v>249130</v>
      </c>
      <c r="E75" s="71">
        <v>0</v>
      </c>
      <c r="F75" s="71">
        <v>0</v>
      </c>
      <c r="G75" s="71"/>
      <c r="H75" s="71"/>
      <c r="I75" s="71"/>
      <c r="J75" s="72">
        <f t="shared" ca="1" si="18"/>
        <v>29000</v>
      </c>
      <c r="K75" s="68">
        <f t="shared" ca="1" si="19"/>
        <v>32452000</v>
      </c>
      <c r="L75" s="3"/>
    </row>
    <row r="76" spans="1:12" s="4" customFormat="1" ht="13.5" hidden="1" customHeight="1" x14ac:dyDescent="0.2">
      <c r="A76" s="48" t="s">
        <v>102</v>
      </c>
      <c r="B76" s="33" t="s">
        <v>103</v>
      </c>
      <c r="C76" s="72">
        <v>0</v>
      </c>
      <c r="D76" s="71">
        <v>326140</v>
      </c>
      <c r="E76" s="71">
        <v>0</v>
      </c>
      <c r="F76" s="71">
        <v>1438000</v>
      </c>
      <c r="G76" s="71"/>
      <c r="H76" s="71"/>
      <c r="I76" s="71"/>
      <c r="J76" s="72">
        <f t="shared" ca="1" si="18"/>
        <v>11000</v>
      </c>
      <c r="K76" s="68">
        <f t="shared" ca="1" si="19"/>
        <v>32452000</v>
      </c>
      <c r="L76" s="3"/>
    </row>
    <row r="77" spans="1:12" hidden="1" x14ac:dyDescent="0.2">
      <c r="A77" s="38" t="s">
        <v>104</v>
      </c>
      <c r="B77" s="33" t="s">
        <v>215</v>
      </c>
      <c r="C77" s="72">
        <v>0</v>
      </c>
      <c r="D77" s="71">
        <v>0</v>
      </c>
      <c r="E77" s="71">
        <v>0</v>
      </c>
      <c r="F77" s="71">
        <v>6702000</v>
      </c>
      <c r="G77" s="71"/>
      <c r="H77" s="71"/>
      <c r="I77" s="71"/>
      <c r="J77" s="72">
        <f t="shared" ca="1" si="18"/>
        <v>14000</v>
      </c>
      <c r="K77" s="68">
        <f t="shared" ca="1" si="19"/>
        <v>32452000</v>
      </c>
      <c r="L77" s="3"/>
    </row>
    <row r="78" spans="1:12" hidden="1" x14ac:dyDescent="0.2">
      <c r="A78" s="38" t="s">
        <v>105</v>
      </c>
      <c r="B78" s="33" t="s">
        <v>239</v>
      </c>
      <c r="C78" s="71">
        <v>1836791</v>
      </c>
      <c r="D78" s="71">
        <v>2276498</v>
      </c>
      <c r="E78" s="71">
        <v>0</v>
      </c>
      <c r="F78" s="71">
        <v>2208000</v>
      </c>
      <c r="G78" s="71"/>
      <c r="H78" s="71"/>
      <c r="I78" s="71"/>
      <c r="J78" s="72">
        <f t="shared" ca="1" si="18"/>
        <v>2236000</v>
      </c>
      <c r="K78" s="68">
        <f t="shared" ca="1" si="19"/>
        <v>32452000</v>
      </c>
      <c r="L78" s="3"/>
    </row>
    <row r="79" spans="1:12" hidden="1" x14ac:dyDescent="0.2">
      <c r="A79" s="38" t="s">
        <v>106</v>
      </c>
      <c r="B79" s="33" t="s">
        <v>216</v>
      </c>
      <c r="C79" s="71">
        <v>0</v>
      </c>
      <c r="D79" s="71">
        <v>1936780</v>
      </c>
      <c r="E79" s="71">
        <v>0</v>
      </c>
      <c r="F79" s="71">
        <v>2286000</v>
      </c>
      <c r="G79" s="71"/>
      <c r="H79" s="71"/>
      <c r="I79" s="71"/>
      <c r="J79" s="72">
        <f t="shared" ca="1" si="18"/>
        <v>12000</v>
      </c>
      <c r="K79" s="68">
        <f t="shared" ca="1" si="19"/>
        <v>32452000</v>
      </c>
      <c r="L79" s="3"/>
    </row>
    <row r="80" spans="1:12" hidden="1" x14ac:dyDescent="0.2">
      <c r="A80" s="38" t="s">
        <v>107</v>
      </c>
      <c r="B80" s="33" t="s">
        <v>108</v>
      </c>
      <c r="C80" s="71">
        <v>0</v>
      </c>
      <c r="D80" s="71">
        <v>468830</v>
      </c>
      <c r="E80" s="71">
        <v>0</v>
      </c>
      <c r="F80" s="71">
        <v>175000</v>
      </c>
      <c r="G80" s="71"/>
      <c r="H80" s="71"/>
      <c r="I80" s="71"/>
      <c r="J80" s="72">
        <f t="shared" ca="1" si="18"/>
        <v>13000</v>
      </c>
      <c r="K80" s="68">
        <f t="shared" ca="1" si="19"/>
        <v>32452000</v>
      </c>
      <c r="L80" s="3"/>
    </row>
    <row r="81" spans="1:12" s="4" customFormat="1" hidden="1" x14ac:dyDescent="0.2">
      <c r="A81" s="38" t="s">
        <v>109</v>
      </c>
      <c r="B81" s="33" t="s">
        <v>110</v>
      </c>
      <c r="C81" s="71">
        <v>0</v>
      </c>
      <c r="D81" s="71">
        <v>698739</v>
      </c>
      <c r="E81" s="71">
        <v>0</v>
      </c>
      <c r="F81" s="71">
        <v>0</v>
      </c>
      <c r="G81" s="71"/>
      <c r="H81" s="71"/>
      <c r="I81" s="71"/>
      <c r="J81" s="72">
        <f t="shared" ca="1" si="18"/>
        <v>12000</v>
      </c>
      <c r="K81" s="68">
        <f t="shared" ca="1" si="19"/>
        <v>32452000</v>
      </c>
      <c r="L81" s="3"/>
    </row>
    <row r="82" spans="1:12" s="4" customFormat="1" hidden="1" x14ac:dyDescent="0.2">
      <c r="A82" s="38" t="s">
        <v>111</v>
      </c>
      <c r="B82" s="33" t="s">
        <v>112</v>
      </c>
      <c r="C82" s="71">
        <v>0</v>
      </c>
      <c r="D82" s="71">
        <v>2930</v>
      </c>
      <c r="E82" s="71">
        <v>0</v>
      </c>
      <c r="F82" s="71">
        <v>0</v>
      </c>
      <c r="G82" s="71"/>
      <c r="H82" s="71"/>
      <c r="I82" s="71"/>
      <c r="J82" s="72">
        <f t="shared" ca="1" si="18"/>
        <v>25162</v>
      </c>
      <c r="K82" s="68">
        <f t="shared" ca="1" si="19"/>
        <v>32452000</v>
      </c>
      <c r="L82" s="3"/>
    </row>
    <row r="83" spans="1:12" s="4" customFormat="1" hidden="1" x14ac:dyDescent="0.2">
      <c r="A83" s="38" t="s">
        <v>240</v>
      </c>
      <c r="B83" s="33" t="s">
        <v>243</v>
      </c>
      <c r="C83" s="71">
        <v>0</v>
      </c>
      <c r="D83" s="71">
        <v>0</v>
      </c>
      <c r="E83" s="71">
        <v>0</v>
      </c>
      <c r="F83" s="71">
        <v>5832000</v>
      </c>
      <c r="G83" s="71"/>
      <c r="H83" s="71"/>
      <c r="I83" s="71"/>
      <c r="J83" s="72">
        <f t="shared" ca="1" si="18"/>
        <v>0</v>
      </c>
      <c r="K83" s="68">
        <f t="shared" ca="1" si="19"/>
        <v>32452000</v>
      </c>
      <c r="L83" s="3"/>
    </row>
    <row r="84" spans="1:12" s="4" customFormat="1" hidden="1" x14ac:dyDescent="0.2">
      <c r="A84" s="38" t="s">
        <v>241</v>
      </c>
      <c r="B84" s="33" t="s">
        <v>244</v>
      </c>
      <c r="C84" s="71">
        <v>0</v>
      </c>
      <c r="D84" s="71">
        <v>0</v>
      </c>
      <c r="E84" s="71">
        <v>151368</v>
      </c>
      <c r="F84" s="71">
        <v>0</v>
      </c>
      <c r="G84" s="71"/>
      <c r="H84" s="71"/>
      <c r="I84" s="71"/>
      <c r="J84" s="72">
        <f t="shared" ca="1" si="18"/>
        <v>36632</v>
      </c>
      <c r="K84" s="68">
        <f t="shared" ca="1" si="19"/>
        <v>32452000</v>
      </c>
      <c r="L84" s="3"/>
    </row>
    <row r="85" spans="1:12" s="4" customFormat="1" hidden="1" x14ac:dyDescent="0.2">
      <c r="A85" s="38" t="s">
        <v>242</v>
      </c>
      <c r="B85" s="33" t="s">
        <v>245</v>
      </c>
      <c r="C85" s="71">
        <v>0</v>
      </c>
      <c r="D85" s="71">
        <v>0</v>
      </c>
      <c r="E85" s="71"/>
      <c r="F85" s="71">
        <v>608000</v>
      </c>
      <c r="G85" s="71"/>
      <c r="H85" s="71"/>
      <c r="I85" s="71"/>
      <c r="J85" s="72">
        <f t="shared" ca="1" si="18"/>
        <v>0</v>
      </c>
      <c r="K85" s="68">
        <f t="shared" ca="1" si="19"/>
        <v>32452000</v>
      </c>
      <c r="L85" s="3"/>
    </row>
    <row r="86" spans="1:12" s="4" customFormat="1" ht="23.25" customHeight="1" x14ac:dyDescent="0.2">
      <c r="A86" s="47" t="s">
        <v>113</v>
      </c>
      <c r="B86" s="40" t="s">
        <v>114</v>
      </c>
      <c r="C86" s="68">
        <f>SUM(C87:C89)</f>
        <v>0</v>
      </c>
      <c r="D86" s="68">
        <f t="shared" ref="D86:E86" si="20">SUM(D87:D89)</f>
        <v>0</v>
      </c>
      <c r="E86" s="68">
        <f t="shared" si="20"/>
        <v>0</v>
      </c>
      <c r="F86" s="68">
        <v>0</v>
      </c>
      <c r="G86" s="68">
        <v>0</v>
      </c>
      <c r="H86" s="68">
        <v>0</v>
      </c>
      <c r="I86" s="68">
        <v>1416000</v>
      </c>
      <c r="J86" s="68">
        <f>0+0</f>
        <v>0</v>
      </c>
      <c r="K86" s="68">
        <f t="shared" si="19"/>
        <v>1416000</v>
      </c>
      <c r="L86" s="3"/>
    </row>
    <row r="87" spans="1:12" s="4" customFormat="1" hidden="1" x14ac:dyDescent="0.2">
      <c r="A87" s="38" t="s">
        <v>115</v>
      </c>
      <c r="B87" s="33" t="s">
        <v>116</v>
      </c>
      <c r="C87" s="59">
        <v>0</v>
      </c>
      <c r="D87" s="59">
        <v>0</v>
      </c>
      <c r="E87" s="59"/>
      <c r="F87" s="59">
        <v>329000</v>
      </c>
      <c r="G87" s="59"/>
      <c r="H87" s="59"/>
      <c r="I87" s="59"/>
      <c r="J87" s="57">
        <f t="shared" si="18"/>
        <v>0</v>
      </c>
      <c r="K87" s="57">
        <v>329000</v>
      </c>
      <c r="L87" s="3"/>
    </row>
    <row r="88" spans="1:12" hidden="1" x14ac:dyDescent="0.2">
      <c r="A88" s="38" t="s">
        <v>117</v>
      </c>
      <c r="B88" s="33" t="s">
        <v>118</v>
      </c>
      <c r="C88" s="59">
        <v>0</v>
      </c>
      <c r="D88" s="59">
        <v>0</v>
      </c>
      <c r="E88" s="59"/>
      <c r="F88" s="59">
        <v>367000</v>
      </c>
      <c r="G88" s="59"/>
      <c r="H88" s="59"/>
      <c r="I88" s="59"/>
      <c r="J88" s="57">
        <f t="shared" si="18"/>
        <v>0</v>
      </c>
      <c r="K88" s="57">
        <v>367000</v>
      </c>
      <c r="L88" s="3"/>
    </row>
    <row r="89" spans="1:12" hidden="1" x14ac:dyDescent="0.2">
      <c r="A89" s="38" t="s">
        <v>246</v>
      </c>
      <c r="B89" s="33" t="s">
        <v>247</v>
      </c>
      <c r="C89" s="59">
        <v>0</v>
      </c>
      <c r="D89" s="59">
        <v>0</v>
      </c>
      <c r="E89" s="59"/>
      <c r="F89" s="59">
        <v>387000</v>
      </c>
      <c r="G89" s="59"/>
      <c r="H89" s="59"/>
      <c r="I89" s="59"/>
      <c r="J89" s="57">
        <f t="shared" si="18"/>
        <v>0</v>
      </c>
      <c r="K89" s="57">
        <v>387000</v>
      </c>
      <c r="L89" s="3"/>
    </row>
    <row r="90" spans="1:12" ht="15" customHeight="1" x14ac:dyDescent="0.2">
      <c r="A90" s="76" t="s">
        <v>119</v>
      </c>
      <c r="B90" s="77"/>
      <c r="C90" s="77"/>
      <c r="D90" s="77"/>
      <c r="E90" s="77"/>
      <c r="F90" s="77"/>
      <c r="G90" s="77"/>
      <c r="H90" s="77"/>
      <c r="I90" s="77"/>
      <c r="J90" s="77"/>
      <c r="K90" s="78"/>
      <c r="L90" s="3"/>
    </row>
    <row r="91" spans="1:12" ht="25.5" x14ac:dyDescent="0.2">
      <c r="A91" s="18">
        <v>7</v>
      </c>
      <c r="B91" s="44" t="s">
        <v>262</v>
      </c>
      <c r="C91" s="55">
        <f>C92+C95+C97+C98+C99+C100+C101+C102+C103+C128</f>
        <v>7317610</v>
      </c>
      <c r="D91" s="55">
        <f t="shared" ref="D91:K91" si="21">D92+D95+D97+D98+D99+D100+D101+D102+D103+D128</f>
        <v>21776567</v>
      </c>
      <c r="E91" s="55">
        <f t="shared" si="21"/>
        <v>43145429</v>
      </c>
      <c r="F91" s="55">
        <f t="shared" si="21"/>
        <v>45755695</v>
      </c>
      <c r="G91" s="55">
        <f t="shared" si="21"/>
        <v>57844846</v>
      </c>
      <c r="H91" s="55">
        <f t="shared" si="21"/>
        <v>62864741</v>
      </c>
      <c r="I91" s="64">
        <f>SUM(I92:I128)</f>
        <v>225554000</v>
      </c>
      <c r="J91" s="55">
        <f t="shared" si="21"/>
        <v>704033112</v>
      </c>
      <c r="K91" s="55">
        <f t="shared" si="21"/>
        <v>1168292000</v>
      </c>
      <c r="L91" s="3"/>
    </row>
    <row r="92" spans="1:12" s="7" customFormat="1" ht="38.25" x14ac:dyDescent="0.2">
      <c r="A92" s="45" t="s">
        <v>120</v>
      </c>
      <c r="B92" s="30" t="s">
        <v>263</v>
      </c>
      <c r="C92" s="68">
        <f>C93+C94</f>
        <v>0</v>
      </c>
      <c r="D92" s="68">
        <f t="shared" ref="D92:E92" si="22">D93+D94</f>
        <v>0</v>
      </c>
      <c r="E92" s="68">
        <f t="shared" si="22"/>
        <v>6500</v>
      </c>
      <c r="F92" s="68">
        <v>90750</v>
      </c>
      <c r="G92" s="68">
        <v>196324</v>
      </c>
      <c r="H92" s="68">
        <v>296266</v>
      </c>
      <c r="I92" s="68">
        <v>57677000</v>
      </c>
      <c r="J92" s="68">
        <f>57677000+58061381</f>
        <v>115738381</v>
      </c>
      <c r="K92" s="68">
        <f>C92+D92+E92+F92+G92+H92+I92+J92</f>
        <v>174005221</v>
      </c>
      <c r="L92" s="6"/>
    </row>
    <row r="93" spans="1:12" s="7" customFormat="1" hidden="1" x14ac:dyDescent="0.2">
      <c r="A93" s="48" t="s">
        <v>121</v>
      </c>
      <c r="B93" s="39" t="s">
        <v>217</v>
      </c>
      <c r="C93" s="71">
        <v>0</v>
      </c>
      <c r="D93" s="71">
        <v>0</v>
      </c>
      <c r="E93" s="71">
        <v>0</v>
      </c>
      <c r="F93" s="71">
        <v>0</v>
      </c>
      <c r="G93" s="71"/>
      <c r="H93" s="71"/>
      <c r="I93" s="71"/>
      <c r="J93" s="72">
        <f t="shared" ca="1" si="18"/>
        <v>25000000</v>
      </c>
      <c r="K93" s="68">
        <f t="shared" ref="K93:K128" ca="1" si="23">C93+D93+E93+F93+G93+H93+I93+J93</f>
        <v>174005221</v>
      </c>
      <c r="L93" s="6"/>
    </row>
    <row r="94" spans="1:12" s="7" customFormat="1" hidden="1" x14ac:dyDescent="0.2">
      <c r="A94" s="48" t="s">
        <v>122</v>
      </c>
      <c r="B94" s="33" t="s">
        <v>218</v>
      </c>
      <c r="C94" s="71">
        <v>0</v>
      </c>
      <c r="D94" s="71">
        <v>0</v>
      </c>
      <c r="E94" s="71">
        <v>6500</v>
      </c>
      <c r="F94" s="71">
        <v>15000000</v>
      </c>
      <c r="G94" s="71"/>
      <c r="H94" s="71"/>
      <c r="I94" s="71"/>
      <c r="J94" s="72">
        <f t="shared" ca="1" si="18"/>
        <v>172793500</v>
      </c>
      <c r="K94" s="68">
        <f t="shared" ca="1" si="23"/>
        <v>174005221</v>
      </c>
      <c r="L94" s="6"/>
    </row>
    <row r="95" spans="1:12" s="7" customFormat="1" x14ac:dyDescent="0.2">
      <c r="A95" s="47" t="s">
        <v>123</v>
      </c>
      <c r="B95" s="25" t="s">
        <v>124</v>
      </c>
      <c r="C95" s="68">
        <f>C96</f>
        <v>3497662</v>
      </c>
      <c r="D95" s="68">
        <f t="shared" ref="D95:E95" si="24">D96</f>
        <v>4218442</v>
      </c>
      <c r="E95" s="68">
        <f t="shared" si="24"/>
        <v>4180327</v>
      </c>
      <c r="F95" s="68">
        <v>3480034</v>
      </c>
      <c r="G95" s="68">
        <v>3567826</v>
      </c>
      <c r="H95" s="68">
        <v>1741959</v>
      </c>
      <c r="I95" s="68">
        <v>4300000</v>
      </c>
      <c r="J95" s="68">
        <f>4964000+7633003</f>
        <v>12597003</v>
      </c>
      <c r="K95" s="68">
        <f t="shared" si="23"/>
        <v>37583253</v>
      </c>
      <c r="L95" s="6"/>
    </row>
    <row r="96" spans="1:12" s="7" customFormat="1" hidden="1" x14ac:dyDescent="0.2">
      <c r="A96" s="38" t="s">
        <v>125</v>
      </c>
      <c r="B96" s="39" t="s">
        <v>219</v>
      </c>
      <c r="C96" s="72">
        <v>3497662</v>
      </c>
      <c r="D96" s="72">
        <v>4218442</v>
      </c>
      <c r="E96" s="72">
        <v>4180327</v>
      </c>
      <c r="F96" s="72">
        <v>4300000</v>
      </c>
      <c r="G96" s="72"/>
      <c r="H96" s="72"/>
      <c r="I96" s="72"/>
      <c r="J96" s="72">
        <f t="shared" ca="1" si="18"/>
        <v>22118996</v>
      </c>
      <c r="K96" s="68">
        <f t="shared" ca="1" si="23"/>
        <v>174005221</v>
      </c>
      <c r="L96" s="6"/>
    </row>
    <row r="97" spans="1:12" s="7" customFormat="1" ht="50.25" customHeight="1" x14ac:dyDescent="0.2">
      <c r="A97" s="45" t="s">
        <v>126</v>
      </c>
      <c r="B97" s="25" t="s">
        <v>264</v>
      </c>
      <c r="C97" s="68">
        <v>0</v>
      </c>
      <c r="D97" s="70">
        <v>0</v>
      </c>
      <c r="E97" s="70">
        <v>0</v>
      </c>
      <c r="F97" s="70">
        <v>0</v>
      </c>
      <c r="G97" s="70">
        <v>0</v>
      </c>
      <c r="H97" s="70">
        <v>0</v>
      </c>
      <c r="I97" s="70">
        <v>500000</v>
      </c>
      <c r="J97" s="70">
        <f>750000+750000</f>
        <v>1500000</v>
      </c>
      <c r="K97" s="68">
        <f t="shared" si="23"/>
        <v>2000000</v>
      </c>
      <c r="L97" s="6"/>
    </row>
    <row r="98" spans="1:12" s="8" customFormat="1" ht="36.75" customHeight="1" x14ac:dyDescent="0.2">
      <c r="A98" s="45" t="s">
        <v>127</v>
      </c>
      <c r="B98" s="25" t="s">
        <v>248</v>
      </c>
      <c r="C98" s="68">
        <v>1000</v>
      </c>
      <c r="D98" s="70">
        <v>81988</v>
      </c>
      <c r="E98" s="70">
        <v>99350</v>
      </c>
      <c r="F98" s="70">
        <v>116530</v>
      </c>
      <c r="G98" s="70">
        <v>406980</v>
      </c>
      <c r="H98" s="70">
        <v>0</v>
      </c>
      <c r="I98" s="70">
        <v>850000</v>
      </c>
      <c r="J98" s="70">
        <f>850000+733470</f>
        <v>1583470</v>
      </c>
      <c r="K98" s="68">
        <f t="shared" si="23"/>
        <v>3139318</v>
      </c>
      <c r="L98" s="6"/>
    </row>
    <row r="99" spans="1:12" s="7" customFormat="1" ht="38.25" x14ac:dyDescent="0.2">
      <c r="A99" s="45" t="s">
        <v>128</v>
      </c>
      <c r="B99" s="25" t="s">
        <v>265</v>
      </c>
      <c r="C99" s="68">
        <v>0</v>
      </c>
      <c r="D99" s="70">
        <v>0</v>
      </c>
      <c r="E99" s="70">
        <v>0</v>
      </c>
      <c r="F99" s="70">
        <v>0</v>
      </c>
      <c r="G99" s="70">
        <v>0</v>
      </c>
      <c r="H99" s="70">
        <v>0</v>
      </c>
      <c r="I99" s="70">
        <v>7040000</v>
      </c>
      <c r="J99" s="70">
        <f>7040000+7040000</f>
        <v>14080000</v>
      </c>
      <c r="K99" s="68">
        <f t="shared" si="23"/>
        <v>21120000</v>
      </c>
      <c r="L99" s="6"/>
    </row>
    <row r="100" spans="1:12" s="7" customFormat="1" ht="51.75" customHeight="1" x14ac:dyDescent="0.2">
      <c r="A100" s="45" t="s">
        <v>129</v>
      </c>
      <c r="B100" s="25" t="s">
        <v>249</v>
      </c>
      <c r="C100" s="68">
        <v>0</v>
      </c>
      <c r="D100" s="70">
        <v>0</v>
      </c>
      <c r="E100" s="70">
        <v>0</v>
      </c>
      <c r="F100" s="70">
        <v>0</v>
      </c>
      <c r="G100" s="70">
        <v>0</v>
      </c>
      <c r="H100" s="70">
        <v>0</v>
      </c>
      <c r="I100" s="70">
        <v>0</v>
      </c>
      <c r="J100" s="70">
        <f>0+52582500</f>
        <v>52582500</v>
      </c>
      <c r="K100" s="68">
        <f t="shared" si="23"/>
        <v>52582500</v>
      </c>
      <c r="L100" s="6"/>
    </row>
    <row r="101" spans="1:12" s="7" customFormat="1" ht="21" customHeight="1" x14ac:dyDescent="0.2">
      <c r="A101" s="45" t="s">
        <v>130</v>
      </c>
      <c r="B101" s="25" t="s">
        <v>250</v>
      </c>
      <c r="C101" s="68">
        <v>0</v>
      </c>
      <c r="D101" s="70">
        <v>0</v>
      </c>
      <c r="E101" s="70">
        <v>0</v>
      </c>
      <c r="F101" s="70">
        <v>0</v>
      </c>
      <c r="G101" s="70">
        <v>0</v>
      </c>
      <c r="H101" s="70">
        <v>0</v>
      </c>
      <c r="I101" s="70">
        <v>0</v>
      </c>
      <c r="J101" s="69">
        <f>0+101315247</f>
        <v>101315247</v>
      </c>
      <c r="K101" s="68">
        <f t="shared" si="23"/>
        <v>101315247</v>
      </c>
      <c r="L101" s="6"/>
    </row>
    <row r="102" spans="1:12" s="7" customFormat="1" ht="38.25" x14ac:dyDescent="0.2">
      <c r="A102" s="45" t="s">
        <v>131</v>
      </c>
      <c r="B102" s="25" t="s">
        <v>266</v>
      </c>
      <c r="C102" s="68">
        <v>0</v>
      </c>
      <c r="D102" s="70">
        <v>0</v>
      </c>
      <c r="E102" s="70">
        <v>0</v>
      </c>
      <c r="F102" s="70">
        <v>0</v>
      </c>
      <c r="G102" s="70">
        <v>111413</v>
      </c>
      <c r="H102" s="70">
        <v>220801</v>
      </c>
      <c r="I102" s="70">
        <v>58416000</v>
      </c>
      <c r="J102" s="70">
        <f>58416000+116947199</f>
        <v>175363199</v>
      </c>
      <c r="K102" s="68">
        <f t="shared" si="23"/>
        <v>234111413</v>
      </c>
      <c r="L102" s="6"/>
    </row>
    <row r="103" spans="1:12" s="7" customFormat="1" ht="25.5" x14ac:dyDescent="0.2">
      <c r="A103" s="45" t="s">
        <v>132</v>
      </c>
      <c r="B103" s="30" t="s">
        <v>251</v>
      </c>
      <c r="C103" s="68">
        <f>C104+C122+C125</f>
        <v>3250417</v>
      </c>
      <c r="D103" s="68">
        <f t="shared" ref="D103:E103" si="25">D104+D122+D125</f>
        <v>121440</v>
      </c>
      <c r="E103" s="68">
        <f t="shared" si="25"/>
        <v>5396273</v>
      </c>
      <c r="F103" s="68">
        <v>1234945</v>
      </c>
      <c r="G103" s="68">
        <v>721716</v>
      </c>
      <c r="H103" s="68">
        <v>1191666</v>
      </c>
      <c r="I103" s="68">
        <v>14271000</v>
      </c>
      <c r="J103" s="68">
        <f>8968670+8890973</f>
        <v>17859643</v>
      </c>
      <c r="K103" s="68">
        <f t="shared" si="23"/>
        <v>44047100</v>
      </c>
      <c r="L103" s="6"/>
    </row>
    <row r="104" spans="1:12" s="7" customFormat="1" hidden="1" x14ac:dyDescent="0.2">
      <c r="A104" s="49" t="s">
        <v>133</v>
      </c>
      <c r="B104" s="50" t="s">
        <v>134</v>
      </c>
      <c r="C104" s="73">
        <f>SUM(C105:C121)</f>
        <v>3250417</v>
      </c>
      <c r="D104" s="73">
        <f t="shared" ref="D104:J104" si="26">SUM(D105:D121)</f>
        <v>121440</v>
      </c>
      <c r="E104" s="73">
        <f t="shared" si="26"/>
        <v>2173357</v>
      </c>
      <c r="F104" s="73">
        <f t="shared" si="26"/>
        <v>970000</v>
      </c>
      <c r="G104" s="73"/>
      <c r="H104" s="73"/>
      <c r="I104" s="73"/>
      <c r="J104" s="73">
        <f t="shared" ca="1" si="26"/>
        <v>24637170</v>
      </c>
      <c r="K104" s="68">
        <f t="shared" ca="1" si="23"/>
        <v>174005221</v>
      </c>
      <c r="L104" s="6"/>
    </row>
    <row r="105" spans="1:12" s="7" customFormat="1" hidden="1" x14ac:dyDescent="0.2">
      <c r="A105" s="48" t="s">
        <v>135</v>
      </c>
      <c r="B105" s="41" t="s">
        <v>136</v>
      </c>
      <c r="C105" s="72">
        <v>423460</v>
      </c>
      <c r="D105" s="71">
        <v>0</v>
      </c>
      <c r="E105" s="71">
        <v>0</v>
      </c>
      <c r="F105" s="71">
        <v>0</v>
      </c>
      <c r="G105" s="71"/>
      <c r="H105" s="71"/>
      <c r="I105" s="71"/>
      <c r="J105" s="72">
        <f t="shared" ca="1" si="18"/>
        <v>3896000</v>
      </c>
      <c r="K105" s="68">
        <f t="shared" ca="1" si="23"/>
        <v>174005221</v>
      </c>
      <c r="L105" s="6"/>
    </row>
    <row r="106" spans="1:12" s="7" customFormat="1" hidden="1" x14ac:dyDescent="0.2">
      <c r="A106" s="48" t="s">
        <v>137</v>
      </c>
      <c r="B106" s="41" t="s">
        <v>138</v>
      </c>
      <c r="C106" s="72">
        <v>0</v>
      </c>
      <c r="D106" s="71">
        <v>0</v>
      </c>
      <c r="E106" s="71">
        <v>0</v>
      </c>
      <c r="F106" s="71">
        <v>0</v>
      </c>
      <c r="G106" s="71"/>
      <c r="H106" s="71"/>
      <c r="I106" s="71"/>
      <c r="J106" s="72">
        <f t="shared" ca="1" si="18"/>
        <v>3400000</v>
      </c>
      <c r="K106" s="68">
        <f t="shared" ca="1" si="23"/>
        <v>174005221</v>
      </c>
      <c r="L106" s="6"/>
    </row>
    <row r="107" spans="1:12" s="7" customFormat="1" ht="15.75" hidden="1" customHeight="1" x14ac:dyDescent="0.2">
      <c r="A107" s="48" t="s">
        <v>139</v>
      </c>
      <c r="B107" s="33" t="s">
        <v>140</v>
      </c>
      <c r="C107" s="72">
        <v>799800</v>
      </c>
      <c r="D107" s="71">
        <v>0</v>
      </c>
      <c r="E107" s="71">
        <v>1783810</v>
      </c>
      <c r="F107" s="71">
        <v>0</v>
      </c>
      <c r="G107" s="71"/>
      <c r="H107" s="71"/>
      <c r="I107" s="71"/>
      <c r="J107" s="72">
        <f t="shared" ca="1" si="18"/>
        <v>0</v>
      </c>
      <c r="K107" s="68">
        <f t="shared" ca="1" si="23"/>
        <v>174005221</v>
      </c>
      <c r="L107" s="6"/>
    </row>
    <row r="108" spans="1:12" s="7" customFormat="1" hidden="1" x14ac:dyDescent="0.2">
      <c r="A108" s="48" t="s">
        <v>141</v>
      </c>
      <c r="B108" s="41" t="s">
        <v>142</v>
      </c>
      <c r="C108" s="72">
        <v>59520</v>
      </c>
      <c r="D108" s="71">
        <v>0</v>
      </c>
      <c r="E108" s="71">
        <v>0</v>
      </c>
      <c r="F108" s="71">
        <v>0</v>
      </c>
      <c r="G108" s="71"/>
      <c r="H108" s="71"/>
      <c r="I108" s="71"/>
      <c r="J108" s="72">
        <f t="shared" ca="1" si="18"/>
        <v>240480</v>
      </c>
      <c r="K108" s="68">
        <f t="shared" ca="1" si="23"/>
        <v>174005221</v>
      </c>
      <c r="L108" s="6"/>
    </row>
    <row r="109" spans="1:12" s="7" customFormat="1" ht="14.25" hidden="1" customHeight="1" x14ac:dyDescent="0.2">
      <c r="A109" s="48" t="s">
        <v>143</v>
      </c>
      <c r="B109" s="41" t="s">
        <v>144</v>
      </c>
      <c r="C109" s="72"/>
      <c r="D109" s="71">
        <v>0</v>
      </c>
      <c r="E109" s="71">
        <v>0</v>
      </c>
      <c r="F109" s="71">
        <v>0</v>
      </c>
      <c r="G109" s="71"/>
      <c r="H109" s="71"/>
      <c r="I109" s="71"/>
      <c r="J109" s="72">
        <f t="shared" ca="1" si="18"/>
        <v>8795000</v>
      </c>
      <c r="K109" s="68">
        <f t="shared" ca="1" si="23"/>
        <v>174005221</v>
      </c>
      <c r="L109" s="6"/>
    </row>
    <row r="110" spans="1:12" s="7" customFormat="1" hidden="1" x14ac:dyDescent="0.2">
      <c r="A110" s="48" t="s">
        <v>145</v>
      </c>
      <c r="B110" s="33" t="s">
        <v>220</v>
      </c>
      <c r="C110" s="72">
        <v>697500</v>
      </c>
      <c r="D110" s="71">
        <v>0</v>
      </c>
      <c r="E110" s="71">
        <v>139825</v>
      </c>
      <c r="F110" s="71">
        <v>700000</v>
      </c>
      <c r="G110" s="71"/>
      <c r="H110" s="71"/>
      <c r="I110" s="71"/>
      <c r="J110" s="72">
        <f t="shared" ca="1" si="18"/>
        <v>3222500</v>
      </c>
      <c r="K110" s="68">
        <f t="shared" ca="1" si="23"/>
        <v>174005221</v>
      </c>
      <c r="L110" s="6"/>
    </row>
    <row r="111" spans="1:12" s="8" customFormat="1" ht="15" hidden="1" customHeight="1" x14ac:dyDescent="0.2">
      <c r="A111" s="48" t="s">
        <v>146</v>
      </c>
      <c r="B111" s="41" t="s">
        <v>221</v>
      </c>
      <c r="C111" s="72">
        <v>0</v>
      </c>
      <c r="D111" s="71">
        <v>0</v>
      </c>
      <c r="E111" s="71">
        <v>0</v>
      </c>
      <c r="F111" s="71">
        <v>20000</v>
      </c>
      <c r="G111" s="71"/>
      <c r="H111" s="71"/>
      <c r="I111" s="71"/>
      <c r="J111" s="72">
        <f t="shared" ca="1" si="18"/>
        <v>165000</v>
      </c>
      <c r="K111" s="68">
        <f t="shared" ca="1" si="23"/>
        <v>174005221</v>
      </c>
      <c r="L111" s="6"/>
    </row>
    <row r="112" spans="1:12" s="8" customFormat="1" ht="15" hidden="1" customHeight="1" x14ac:dyDescent="0.2">
      <c r="A112" s="48" t="s">
        <v>147</v>
      </c>
      <c r="B112" s="33" t="s">
        <v>221</v>
      </c>
      <c r="C112" s="72">
        <v>0</v>
      </c>
      <c r="D112" s="71">
        <v>121440</v>
      </c>
      <c r="E112" s="71">
        <v>0</v>
      </c>
      <c r="F112" s="71">
        <v>0</v>
      </c>
      <c r="G112" s="71"/>
      <c r="H112" s="71"/>
      <c r="I112" s="71"/>
      <c r="J112" s="72">
        <f t="shared" ca="1" si="18"/>
        <v>0</v>
      </c>
      <c r="K112" s="68">
        <f t="shared" ca="1" si="23"/>
        <v>174005221</v>
      </c>
      <c r="L112" s="6"/>
    </row>
    <row r="113" spans="1:12" s="7" customFormat="1" hidden="1" x14ac:dyDescent="0.2">
      <c r="A113" s="48" t="s">
        <v>148</v>
      </c>
      <c r="B113" s="41" t="s">
        <v>222</v>
      </c>
      <c r="C113" s="72">
        <v>249736</v>
      </c>
      <c r="D113" s="71">
        <v>0</v>
      </c>
      <c r="E113" s="71">
        <v>0</v>
      </c>
      <c r="F113" s="71">
        <v>0</v>
      </c>
      <c r="G113" s="71"/>
      <c r="H113" s="71"/>
      <c r="I113" s="71"/>
      <c r="J113" s="72">
        <f t="shared" ca="1" si="18"/>
        <v>0</v>
      </c>
      <c r="K113" s="68">
        <f t="shared" ca="1" si="23"/>
        <v>174005221</v>
      </c>
      <c r="L113" s="6"/>
    </row>
    <row r="114" spans="1:12" s="7" customFormat="1" ht="16.5" hidden="1" customHeight="1" x14ac:dyDescent="0.2">
      <c r="A114" s="48" t="s">
        <v>149</v>
      </c>
      <c r="B114" s="41" t="s">
        <v>223</v>
      </c>
      <c r="C114" s="72">
        <v>85312</v>
      </c>
      <c r="D114" s="71">
        <v>0</v>
      </c>
      <c r="E114" s="71">
        <v>0</v>
      </c>
      <c r="F114" s="71">
        <v>0</v>
      </c>
      <c r="G114" s="71"/>
      <c r="H114" s="71"/>
      <c r="I114" s="71"/>
      <c r="J114" s="72">
        <f t="shared" ca="1" si="18"/>
        <v>514000</v>
      </c>
      <c r="K114" s="68">
        <f t="shared" ca="1" si="23"/>
        <v>174005221</v>
      </c>
      <c r="L114" s="6"/>
    </row>
    <row r="115" spans="1:12" s="7" customFormat="1" ht="18" hidden="1" customHeight="1" x14ac:dyDescent="0.2">
      <c r="A115" s="48" t="s">
        <v>150</v>
      </c>
      <c r="B115" s="41" t="s">
        <v>224</v>
      </c>
      <c r="C115" s="72">
        <v>69440</v>
      </c>
      <c r="D115" s="71">
        <v>0</v>
      </c>
      <c r="E115" s="71">
        <v>0</v>
      </c>
      <c r="F115" s="71">
        <v>0</v>
      </c>
      <c r="G115" s="71"/>
      <c r="H115" s="71"/>
      <c r="I115" s="71"/>
      <c r="J115" s="72">
        <f t="shared" ca="1" si="18"/>
        <v>140000</v>
      </c>
      <c r="K115" s="68">
        <f t="shared" ca="1" si="23"/>
        <v>174005221</v>
      </c>
      <c r="L115" s="6"/>
    </row>
    <row r="116" spans="1:12" s="60" customFormat="1" hidden="1" x14ac:dyDescent="0.2">
      <c r="A116" s="48" t="s">
        <v>151</v>
      </c>
      <c r="B116" s="41" t="s">
        <v>152</v>
      </c>
      <c r="C116" s="72">
        <v>701535</v>
      </c>
      <c r="D116" s="71">
        <v>0</v>
      </c>
      <c r="E116" s="71">
        <v>0</v>
      </c>
      <c r="F116" s="71">
        <v>0</v>
      </c>
      <c r="G116" s="71"/>
      <c r="H116" s="71"/>
      <c r="I116" s="71"/>
      <c r="J116" s="72">
        <f t="shared" ca="1" si="18"/>
        <v>2798000</v>
      </c>
      <c r="K116" s="68">
        <f t="shared" ca="1" si="23"/>
        <v>174005221</v>
      </c>
      <c r="L116" s="6"/>
    </row>
    <row r="117" spans="1:12" s="60" customFormat="1" hidden="1" x14ac:dyDescent="0.2">
      <c r="A117" s="48" t="s">
        <v>153</v>
      </c>
      <c r="B117" s="41" t="s">
        <v>225</v>
      </c>
      <c r="C117" s="72">
        <v>98890</v>
      </c>
      <c r="D117" s="71">
        <v>0</v>
      </c>
      <c r="E117" s="71">
        <v>0</v>
      </c>
      <c r="F117" s="71">
        <v>0</v>
      </c>
      <c r="G117" s="71"/>
      <c r="H117" s="71"/>
      <c r="I117" s="71"/>
      <c r="J117" s="72">
        <f t="shared" ca="1" si="18"/>
        <v>101110</v>
      </c>
      <c r="K117" s="68">
        <f t="shared" ca="1" si="23"/>
        <v>174005221</v>
      </c>
      <c r="L117" s="6"/>
    </row>
    <row r="118" spans="1:12" s="7" customFormat="1" hidden="1" x14ac:dyDescent="0.2">
      <c r="A118" s="48" t="s">
        <v>154</v>
      </c>
      <c r="B118" s="41" t="s">
        <v>226</v>
      </c>
      <c r="C118" s="72">
        <v>9920</v>
      </c>
      <c r="D118" s="71">
        <v>0</v>
      </c>
      <c r="E118" s="71">
        <v>0</v>
      </c>
      <c r="F118" s="71">
        <v>0</v>
      </c>
      <c r="G118" s="71"/>
      <c r="H118" s="71"/>
      <c r="I118" s="71"/>
      <c r="J118" s="72">
        <f t="shared" ca="1" si="18"/>
        <v>10080</v>
      </c>
      <c r="K118" s="68">
        <f t="shared" ca="1" si="23"/>
        <v>174005221</v>
      </c>
      <c r="L118" s="6"/>
    </row>
    <row r="119" spans="1:12" s="7" customFormat="1" hidden="1" x14ac:dyDescent="0.2">
      <c r="A119" s="48" t="s">
        <v>155</v>
      </c>
      <c r="B119" s="33" t="s">
        <v>227</v>
      </c>
      <c r="C119" s="72">
        <v>5952</v>
      </c>
      <c r="D119" s="71">
        <v>0</v>
      </c>
      <c r="E119" s="71">
        <v>0</v>
      </c>
      <c r="F119" s="71">
        <v>0</v>
      </c>
      <c r="G119" s="71"/>
      <c r="H119" s="71"/>
      <c r="I119" s="71"/>
      <c r="J119" s="72">
        <f t="shared" ca="1" si="18"/>
        <v>30000</v>
      </c>
      <c r="K119" s="68">
        <f t="shared" ca="1" si="23"/>
        <v>174005221</v>
      </c>
      <c r="L119" s="6"/>
    </row>
    <row r="120" spans="1:12" s="7" customFormat="1" hidden="1" x14ac:dyDescent="0.2">
      <c r="A120" s="48" t="s">
        <v>156</v>
      </c>
      <c r="B120" s="33" t="s">
        <v>228</v>
      </c>
      <c r="C120" s="72">
        <v>49352</v>
      </c>
      <c r="D120" s="71">
        <v>0</v>
      </c>
      <c r="E120" s="71">
        <v>0</v>
      </c>
      <c r="F120" s="71">
        <v>0</v>
      </c>
      <c r="G120" s="71"/>
      <c r="H120" s="71"/>
      <c r="I120" s="71"/>
      <c r="J120" s="72">
        <f t="shared" ca="1" si="18"/>
        <v>75000</v>
      </c>
      <c r="K120" s="68">
        <f t="shared" ca="1" si="23"/>
        <v>174005221</v>
      </c>
      <c r="L120" s="6"/>
    </row>
    <row r="121" spans="1:12" s="7" customFormat="1" hidden="1" x14ac:dyDescent="0.2">
      <c r="A121" s="48" t="s">
        <v>157</v>
      </c>
      <c r="B121" s="33" t="s">
        <v>229</v>
      </c>
      <c r="C121" s="71">
        <v>0</v>
      </c>
      <c r="D121" s="71">
        <v>0</v>
      </c>
      <c r="E121" s="71">
        <v>249722</v>
      </c>
      <c r="F121" s="71">
        <v>250000</v>
      </c>
      <c r="G121" s="71"/>
      <c r="H121" s="71"/>
      <c r="I121" s="71"/>
      <c r="J121" s="72">
        <f t="shared" ca="1" si="18"/>
        <v>1250000</v>
      </c>
      <c r="K121" s="68">
        <f t="shared" ca="1" si="23"/>
        <v>174005221</v>
      </c>
      <c r="L121" s="6"/>
    </row>
    <row r="122" spans="1:12" s="7" customFormat="1" hidden="1" x14ac:dyDescent="0.2">
      <c r="A122" s="49" t="s">
        <v>158</v>
      </c>
      <c r="B122" s="50" t="s">
        <v>159</v>
      </c>
      <c r="C122" s="73">
        <f>C123+C124</f>
        <v>0</v>
      </c>
      <c r="D122" s="73">
        <f t="shared" ref="D122:J122" si="27">D123+D124</f>
        <v>0</v>
      </c>
      <c r="E122" s="73">
        <f t="shared" si="27"/>
        <v>0</v>
      </c>
      <c r="F122" s="73">
        <f t="shared" si="27"/>
        <v>450000</v>
      </c>
      <c r="G122" s="73"/>
      <c r="H122" s="73"/>
      <c r="I122" s="73"/>
      <c r="J122" s="73">
        <f t="shared" ca="1" si="27"/>
        <v>3150000</v>
      </c>
      <c r="K122" s="68">
        <f t="shared" ca="1" si="23"/>
        <v>174005221</v>
      </c>
      <c r="L122" s="6"/>
    </row>
    <row r="123" spans="1:12" s="7" customFormat="1" hidden="1" x14ac:dyDescent="0.2">
      <c r="A123" s="48" t="s">
        <v>160</v>
      </c>
      <c r="B123" s="33" t="s">
        <v>161</v>
      </c>
      <c r="C123" s="72">
        <v>0</v>
      </c>
      <c r="D123" s="74">
        <v>0</v>
      </c>
      <c r="E123" s="74">
        <v>0</v>
      </c>
      <c r="F123" s="74">
        <v>250000</v>
      </c>
      <c r="G123" s="74"/>
      <c r="H123" s="74"/>
      <c r="I123" s="74"/>
      <c r="J123" s="72">
        <f t="shared" ca="1" si="18"/>
        <v>1750000</v>
      </c>
      <c r="K123" s="68">
        <f t="shared" ca="1" si="23"/>
        <v>174005221</v>
      </c>
      <c r="L123" s="6"/>
    </row>
    <row r="124" spans="1:12" s="7" customFormat="1" hidden="1" x14ac:dyDescent="0.2">
      <c r="A124" s="48" t="s">
        <v>162</v>
      </c>
      <c r="B124" s="33" t="s">
        <v>163</v>
      </c>
      <c r="C124" s="72">
        <v>0</v>
      </c>
      <c r="D124" s="74">
        <v>0</v>
      </c>
      <c r="E124" s="74">
        <v>0</v>
      </c>
      <c r="F124" s="74">
        <v>200000</v>
      </c>
      <c r="G124" s="74"/>
      <c r="H124" s="74"/>
      <c r="I124" s="74"/>
      <c r="J124" s="72">
        <f t="shared" ca="1" si="18"/>
        <v>1400000</v>
      </c>
      <c r="K124" s="68">
        <f t="shared" ca="1" si="23"/>
        <v>174005221</v>
      </c>
      <c r="L124" s="6"/>
    </row>
    <row r="125" spans="1:12" s="7" customFormat="1" hidden="1" x14ac:dyDescent="0.2">
      <c r="A125" s="49" t="s">
        <v>164</v>
      </c>
      <c r="B125" s="50" t="s">
        <v>165</v>
      </c>
      <c r="C125" s="73">
        <f>C126+C127</f>
        <v>0</v>
      </c>
      <c r="D125" s="73">
        <f t="shared" ref="D125:J125" si="28">D126+D127</f>
        <v>0</v>
      </c>
      <c r="E125" s="73">
        <f t="shared" si="28"/>
        <v>3222916</v>
      </c>
      <c r="F125" s="73">
        <f t="shared" si="28"/>
        <v>4560000</v>
      </c>
      <c r="G125" s="73"/>
      <c r="H125" s="73"/>
      <c r="I125" s="73"/>
      <c r="J125" s="73">
        <f t="shared" ca="1" si="28"/>
        <v>1787084</v>
      </c>
      <c r="K125" s="68">
        <f t="shared" ca="1" si="23"/>
        <v>174005221</v>
      </c>
      <c r="L125" s="6"/>
    </row>
    <row r="126" spans="1:12" s="7" customFormat="1" hidden="1" x14ac:dyDescent="0.2">
      <c r="A126" s="48" t="s">
        <v>166</v>
      </c>
      <c r="B126" s="33" t="s">
        <v>167</v>
      </c>
      <c r="C126" s="71">
        <v>0</v>
      </c>
      <c r="D126" s="71">
        <v>0</v>
      </c>
      <c r="E126" s="71">
        <v>3222916</v>
      </c>
      <c r="F126" s="71">
        <v>4050000</v>
      </c>
      <c r="G126" s="71"/>
      <c r="H126" s="71"/>
      <c r="I126" s="71"/>
      <c r="J126" s="72">
        <f t="shared" ca="1" si="18"/>
        <v>1277084</v>
      </c>
      <c r="K126" s="68">
        <f t="shared" ca="1" si="23"/>
        <v>174005221</v>
      </c>
      <c r="L126" s="6"/>
    </row>
    <row r="127" spans="1:12" s="7" customFormat="1" hidden="1" x14ac:dyDescent="0.2">
      <c r="A127" s="48" t="s">
        <v>168</v>
      </c>
      <c r="B127" s="33" t="s">
        <v>169</v>
      </c>
      <c r="C127" s="71">
        <v>0</v>
      </c>
      <c r="D127" s="71">
        <v>0</v>
      </c>
      <c r="E127" s="71"/>
      <c r="F127" s="71">
        <v>510000</v>
      </c>
      <c r="G127" s="71"/>
      <c r="H127" s="71"/>
      <c r="I127" s="71"/>
      <c r="J127" s="72">
        <f t="shared" ca="1" si="18"/>
        <v>510000</v>
      </c>
      <c r="K127" s="68">
        <f t="shared" ca="1" si="23"/>
        <v>174005221</v>
      </c>
      <c r="L127" s="6"/>
    </row>
    <row r="128" spans="1:12" s="7" customFormat="1" x14ac:dyDescent="0.2">
      <c r="A128" s="47" t="s">
        <v>259</v>
      </c>
      <c r="B128" s="51" t="s">
        <v>267</v>
      </c>
      <c r="C128" s="68">
        <f>SUM(C129:C147)</f>
        <v>568531</v>
      </c>
      <c r="D128" s="68">
        <f t="shared" ref="D128:E128" si="29">SUM(D129:D147)</f>
        <v>17354697</v>
      </c>
      <c r="E128" s="68">
        <f t="shared" si="29"/>
        <v>33462979</v>
      </c>
      <c r="F128" s="68">
        <v>40833436</v>
      </c>
      <c r="G128" s="68">
        <v>52840587</v>
      </c>
      <c r="H128" s="68">
        <v>59414049</v>
      </c>
      <c r="I128" s="68">
        <v>82500000</v>
      </c>
      <c r="J128" s="68">
        <f>91525000+119888669</f>
        <v>211413669</v>
      </c>
      <c r="K128" s="68">
        <f t="shared" si="23"/>
        <v>498387948</v>
      </c>
      <c r="L128" s="6"/>
    </row>
    <row r="129" spans="1:12" s="7" customFormat="1" hidden="1" x14ac:dyDescent="0.2">
      <c r="A129" s="36" t="s">
        <v>170</v>
      </c>
      <c r="B129" s="37" t="s">
        <v>252</v>
      </c>
      <c r="C129" s="61">
        <v>0</v>
      </c>
      <c r="D129" s="61">
        <v>0</v>
      </c>
      <c r="E129" s="62">
        <v>0</v>
      </c>
      <c r="F129" s="62">
        <v>2000000</v>
      </c>
      <c r="G129" s="62"/>
      <c r="H129" s="62"/>
      <c r="I129" s="62"/>
      <c r="J129" s="57">
        <f t="shared" ca="1" si="18"/>
        <v>10000000</v>
      </c>
      <c r="K129" s="26">
        <f t="shared" ref="K129:K147" ca="1" si="30">C129+D129+E129+F129+G129+J129</f>
        <v>234808897</v>
      </c>
      <c r="L129" s="6"/>
    </row>
    <row r="130" spans="1:12" s="7" customFormat="1" hidden="1" x14ac:dyDescent="0.2">
      <c r="A130" s="36" t="s">
        <v>171</v>
      </c>
      <c r="B130" s="41" t="s">
        <v>0</v>
      </c>
      <c r="C130" s="59">
        <v>116517</v>
      </c>
      <c r="D130" s="59">
        <v>660697</v>
      </c>
      <c r="E130" s="59">
        <v>1600927</v>
      </c>
      <c r="F130" s="59">
        <v>3000000</v>
      </c>
      <c r="G130" s="59"/>
      <c r="H130" s="59"/>
      <c r="I130" s="59"/>
      <c r="J130" s="57">
        <f t="shared" ca="1" si="18"/>
        <v>2899073</v>
      </c>
      <c r="K130" s="26">
        <f t="shared" ca="1" si="30"/>
        <v>234808897</v>
      </c>
      <c r="L130" s="6"/>
    </row>
    <row r="131" spans="1:12" s="7" customFormat="1" hidden="1" x14ac:dyDescent="0.2">
      <c r="A131" s="36" t="s">
        <v>172</v>
      </c>
      <c r="B131" s="41" t="s">
        <v>1</v>
      </c>
      <c r="C131" s="59">
        <v>0</v>
      </c>
      <c r="D131" s="59">
        <v>77842</v>
      </c>
      <c r="E131" s="59">
        <v>223890</v>
      </c>
      <c r="F131" s="59">
        <v>2000000</v>
      </c>
      <c r="G131" s="59"/>
      <c r="H131" s="59"/>
      <c r="I131" s="59"/>
      <c r="J131" s="57">
        <f t="shared" ca="1" si="18"/>
        <v>4776110</v>
      </c>
      <c r="K131" s="26">
        <f t="shared" ca="1" si="30"/>
        <v>234808897</v>
      </c>
      <c r="L131" s="6"/>
    </row>
    <row r="132" spans="1:12" s="7" customFormat="1" hidden="1" x14ac:dyDescent="0.2">
      <c r="A132" s="36" t="s">
        <v>173</v>
      </c>
      <c r="B132" s="41" t="s">
        <v>2</v>
      </c>
      <c r="C132" s="59">
        <v>4533</v>
      </c>
      <c r="D132" s="59">
        <v>13505</v>
      </c>
      <c r="E132" s="59">
        <v>1413</v>
      </c>
      <c r="F132" s="59">
        <v>750000</v>
      </c>
      <c r="G132" s="59"/>
      <c r="H132" s="59"/>
      <c r="I132" s="59"/>
      <c r="J132" s="57">
        <f t="shared" ca="1" si="18"/>
        <v>1598587</v>
      </c>
      <c r="K132" s="26">
        <f t="shared" ca="1" si="30"/>
        <v>234808897</v>
      </c>
      <c r="L132" s="6"/>
    </row>
    <row r="133" spans="1:12" s="7" customFormat="1" hidden="1" x14ac:dyDescent="0.2">
      <c r="A133" s="36" t="s">
        <v>174</v>
      </c>
      <c r="B133" s="41" t="s">
        <v>3</v>
      </c>
      <c r="C133" s="59">
        <v>0</v>
      </c>
      <c r="D133" s="59">
        <v>0</v>
      </c>
      <c r="E133" s="59">
        <v>0</v>
      </c>
      <c r="F133" s="59">
        <v>150000</v>
      </c>
      <c r="G133" s="59"/>
      <c r="H133" s="59"/>
      <c r="I133" s="59"/>
      <c r="J133" s="57">
        <f t="shared" ref="J133:J147" ca="1" si="31">K133-(C133+D133+E133+F133)</f>
        <v>300000</v>
      </c>
      <c r="K133" s="26">
        <f t="shared" ca="1" si="30"/>
        <v>234808897</v>
      </c>
      <c r="L133" s="6"/>
    </row>
    <row r="134" spans="1:12" s="7" customFormat="1" hidden="1" x14ac:dyDescent="0.2">
      <c r="A134" s="36" t="s">
        <v>175</v>
      </c>
      <c r="B134" s="41" t="s">
        <v>4</v>
      </c>
      <c r="C134" s="59">
        <v>289</v>
      </c>
      <c r="D134" s="59">
        <v>37777</v>
      </c>
      <c r="E134" s="59">
        <v>52072</v>
      </c>
      <c r="F134" s="59">
        <v>1000000</v>
      </c>
      <c r="G134" s="59"/>
      <c r="H134" s="59"/>
      <c r="I134" s="59"/>
      <c r="J134" s="57">
        <f t="shared" ca="1" si="31"/>
        <v>2197928</v>
      </c>
      <c r="K134" s="26">
        <f t="shared" ca="1" si="30"/>
        <v>234808897</v>
      </c>
      <c r="L134" s="6"/>
    </row>
    <row r="135" spans="1:12" hidden="1" x14ac:dyDescent="0.2">
      <c r="A135" s="36" t="s">
        <v>176</v>
      </c>
      <c r="B135" s="41" t="s">
        <v>5</v>
      </c>
      <c r="C135" s="59">
        <v>0</v>
      </c>
      <c r="D135" s="59">
        <v>0</v>
      </c>
      <c r="E135" s="59">
        <v>88294</v>
      </c>
      <c r="F135" s="59">
        <v>2000000</v>
      </c>
      <c r="G135" s="59"/>
      <c r="H135" s="59"/>
      <c r="I135" s="59"/>
      <c r="J135" s="57">
        <f t="shared" ca="1" si="31"/>
        <v>2803706</v>
      </c>
      <c r="K135" s="26">
        <f t="shared" ca="1" si="30"/>
        <v>234808897</v>
      </c>
      <c r="L135" s="3"/>
    </row>
    <row r="136" spans="1:12" ht="13.5" hidden="1" customHeight="1" x14ac:dyDescent="0.2">
      <c r="A136" s="36" t="s">
        <v>177</v>
      </c>
      <c r="B136" s="41" t="s">
        <v>6</v>
      </c>
      <c r="C136" s="59">
        <v>344100</v>
      </c>
      <c r="D136" s="59">
        <v>653615</v>
      </c>
      <c r="E136" s="59">
        <v>507193</v>
      </c>
      <c r="F136" s="59">
        <v>2000000</v>
      </c>
      <c r="G136" s="59"/>
      <c r="H136" s="59"/>
      <c r="I136" s="59"/>
      <c r="J136" s="57">
        <f t="shared" ca="1" si="31"/>
        <v>2492807</v>
      </c>
      <c r="K136" s="26">
        <f t="shared" ca="1" si="30"/>
        <v>234808897</v>
      </c>
      <c r="L136" s="3"/>
    </row>
    <row r="137" spans="1:12" hidden="1" x14ac:dyDescent="0.2">
      <c r="A137" s="36" t="s">
        <v>178</v>
      </c>
      <c r="B137" s="41" t="s">
        <v>7</v>
      </c>
      <c r="C137" s="59">
        <v>0</v>
      </c>
      <c r="D137" s="59">
        <v>94482</v>
      </c>
      <c r="E137" s="59">
        <v>389201</v>
      </c>
      <c r="F137" s="59">
        <v>4000000</v>
      </c>
      <c r="G137" s="59"/>
      <c r="H137" s="59"/>
      <c r="I137" s="59"/>
      <c r="J137" s="57">
        <f t="shared" ca="1" si="31"/>
        <v>3610799</v>
      </c>
      <c r="K137" s="26">
        <f t="shared" ca="1" si="30"/>
        <v>234808897</v>
      </c>
    </row>
    <row r="138" spans="1:12" hidden="1" x14ac:dyDescent="0.2">
      <c r="A138" s="36" t="s">
        <v>179</v>
      </c>
      <c r="B138" s="41" t="s">
        <v>8</v>
      </c>
      <c r="C138" s="59">
        <v>0</v>
      </c>
      <c r="D138" s="59">
        <v>0</v>
      </c>
      <c r="E138" s="59">
        <v>0</v>
      </c>
      <c r="F138" s="59">
        <v>250000</v>
      </c>
      <c r="G138" s="59"/>
      <c r="H138" s="59"/>
      <c r="I138" s="59"/>
      <c r="J138" s="57">
        <f t="shared" ca="1" si="31"/>
        <v>550000</v>
      </c>
      <c r="K138" s="26">
        <f t="shared" ca="1" si="30"/>
        <v>234808897</v>
      </c>
    </row>
    <row r="139" spans="1:12" hidden="1" x14ac:dyDescent="0.2">
      <c r="A139" s="36" t="s">
        <v>180</v>
      </c>
      <c r="B139" s="41" t="s">
        <v>9</v>
      </c>
      <c r="C139" s="59">
        <v>0</v>
      </c>
      <c r="D139" s="59">
        <v>0</v>
      </c>
      <c r="E139" s="59">
        <v>1006</v>
      </c>
      <c r="F139" s="59">
        <v>100000</v>
      </c>
      <c r="G139" s="59"/>
      <c r="H139" s="59"/>
      <c r="I139" s="59"/>
      <c r="J139" s="57">
        <f t="shared" ca="1" si="31"/>
        <v>299000</v>
      </c>
      <c r="K139" s="26">
        <f t="shared" ca="1" si="30"/>
        <v>234808897</v>
      </c>
    </row>
    <row r="140" spans="1:12" hidden="1" x14ac:dyDescent="0.2">
      <c r="A140" s="36" t="s">
        <v>181</v>
      </c>
      <c r="B140" s="41" t="s">
        <v>230</v>
      </c>
      <c r="C140" s="59">
        <v>0</v>
      </c>
      <c r="D140" s="59">
        <v>0</v>
      </c>
      <c r="E140" s="59">
        <v>0</v>
      </c>
      <c r="F140" s="59">
        <v>500000</v>
      </c>
      <c r="G140" s="59"/>
      <c r="H140" s="59"/>
      <c r="I140" s="59"/>
      <c r="J140" s="57">
        <f t="shared" ca="1" si="31"/>
        <v>1000000</v>
      </c>
      <c r="K140" s="26">
        <f t="shared" ca="1" si="30"/>
        <v>234808897</v>
      </c>
    </row>
    <row r="141" spans="1:12" hidden="1" x14ac:dyDescent="0.2">
      <c r="A141" s="36" t="s">
        <v>182</v>
      </c>
      <c r="B141" s="41" t="s">
        <v>10</v>
      </c>
      <c r="C141" s="59">
        <v>616</v>
      </c>
      <c r="D141" s="59">
        <v>34095</v>
      </c>
      <c r="E141" s="59">
        <v>50359</v>
      </c>
      <c r="F141" s="59">
        <v>300000</v>
      </c>
      <c r="G141" s="59"/>
      <c r="H141" s="59"/>
      <c r="I141" s="59"/>
      <c r="J141" s="57">
        <f t="shared" ca="1" si="31"/>
        <v>699641</v>
      </c>
      <c r="K141" s="26">
        <f t="shared" ca="1" si="30"/>
        <v>234808897</v>
      </c>
    </row>
    <row r="142" spans="1:12" ht="25.5" hidden="1" x14ac:dyDescent="0.2">
      <c r="A142" s="36" t="s">
        <v>183</v>
      </c>
      <c r="B142" s="43" t="s">
        <v>231</v>
      </c>
      <c r="C142" s="59">
        <v>0</v>
      </c>
      <c r="D142" s="59">
        <v>0</v>
      </c>
      <c r="E142" s="59">
        <v>1000</v>
      </c>
      <c r="F142" s="59">
        <v>500000</v>
      </c>
      <c r="G142" s="59"/>
      <c r="H142" s="59"/>
      <c r="I142" s="59"/>
      <c r="J142" s="57">
        <f t="shared" ca="1" si="31"/>
        <v>1499000</v>
      </c>
      <c r="K142" s="26">
        <f t="shared" ca="1" si="30"/>
        <v>234808897</v>
      </c>
    </row>
    <row r="143" spans="1:12" hidden="1" x14ac:dyDescent="0.2">
      <c r="A143" s="36" t="s">
        <v>184</v>
      </c>
      <c r="B143" s="41" t="s">
        <v>11</v>
      </c>
      <c r="C143" s="59">
        <v>35380</v>
      </c>
      <c r="D143" s="59">
        <v>192857</v>
      </c>
      <c r="E143" s="59">
        <v>201569</v>
      </c>
      <c r="F143" s="59">
        <v>400000</v>
      </c>
      <c r="G143" s="59"/>
      <c r="H143" s="59"/>
      <c r="I143" s="59"/>
      <c r="J143" s="57">
        <f t="shared" ca="1" si="31"/>
        <v>898431</v>
      </c>
      <c r="K143" s="26">
        <f t="shared" ca="1" si="30"/>
        <v>234808897</v>
      </c>
    </row>
    <row r="144" spans="1:12" hidden="1" x14ac:dyDescent="0.2">
      <c r="A144" s="36" t="s">
        <v>185</v>
      </c>
      <c r="B144" s="41" t="s">
        <v>12</v>
      </c>
      <c r="C144" s="59">
        <v>0</v>
      </c>
      <c r="D144" s="59">
        <v>0</v>
      </c>
      <c r="E144" s="59">
        <v>63582</v>
      </c>
      <c r="F144" s="59">
        <v>250000</v>
      </c>
      <c r="G144" s="59"/>
      <c r="H144" s="59"/>
      <c r="I144" s="59"/>
      <c r="J144" s="57">
        <f t="shared" ca="1" si="31"/>
        <v>636418</v>
      </c>
      <c r="K144" s="26">
        <f t="shared" ca="1" si="30"/>
        <v>234808897</v>
      </c>
    </row>
    <row r="145" spans="1:12" hidden="1" x14ac:dyDescent="0.2">
      <c r="A145" s="36" t="s">
        <v>186</v>
      </c>
      <c r="B145" s="41" t="s">
        <v>13</v>
      </c>
      <c r="C145" s="59">
        <v>0</v>
      </c>
      <c r="D145" s="59">
        <v>0</v>
      </c>
      <c r="E145" s="59">
        <v>0</v>
      </c>
      <c r="F145" s="59">
        <v>500000</v>
      </c>
      <c r="G145" s="59"/>
      <c r="H145" s="59"/>
      <c r="I145" s="59"/>
      <c r="J145" s="57">
        <f t="shared" ca="1" si="31"/>
        <v>1000000</v>
      </c>
      <c r="K145" s="26">
        <f t="shared" ca="1" si="30"/>
        <v>234808897</v>
      </c>
    </row>
    <row r="146" spans="1:12" hidden="1" x14ac:dyDescent="0.2">
      <c r="A146" s="36" t="s">
        <v>187</v>
      </c>
      <c r="B146" s="41" t="s">
        <v>14</v>
      </c>
      <c r="C146" s="59">
        <v>345</v>
      </c>
      <c r="D146" s="59">
        <v>37566</v>
      </c>
      <c r="E146" s="59">
        <v>120757</v>
      </c>
      <c r="F146" s="59">
        <v>2000000</v>
      </c>
      <c r="G146" s="59"/>
      <c r="H146" s="59"/>
      <c r="I146" s="59"/>
      <c r="J146" s="57">
        <f t="shared" ca="1" si="31"/>
        <v>2690853</v>
      </c>
      <c r="K146" s="26">
        <f t="shared" ca="1" si="30"/>
        <v>234808897</v>
      </c>
    </row>
    <row r="147" spans="1:12" hidden="1" x14ac:dyDescent="0.2">
      <c r="A147" s="36" t="s">
        <v>189</v>
      </c>
      <c r="B147" s="41" t="s">
        <v>188</v>
      </c>
      <c r="C147" s="59">
        <v>66751</v>
      </c>
      <c r="D147" s="59">
        <v>15552261</v>
      </c>
      <c r="E147" s="59">
        <v>30161716</v>
      </c>
      <c r="F147" s="59">
        <v>48870000</v>
      </c>
      <c r="G147" s="59"/>
      <c r="H147" s="59"/>
      <c r="I147" s="59"/>
      <c r="J147" s="57">
        <f t="shared" ca="1" si="31"/>
        <v>339745544</v>
      </c>
      <c r="K147" s="26">
        <f t="shared" ca="1" si="30"/>
        <v>234808897</v>
      </c>
    </row>
    <row r="148" spans="1:12" ht="15" x14ac:dyDescent="0.2">
      <c r="A148" s="79" t="s">
        <v>274</v>
      </c>
      <c r="B148" s="80"/>
      <c r="C148" s="63">
        <f t="shared" ref="C148:J148" si="32">C6+C11+C19+C29+C68+C72+C91</f>
        <v>14931084</v>
      </c>
      <c r="D148" s="65">
        <f t="shared" si="32"/>
        <v>73291760</v>
      </c>
      <c r="E148" s="63">
        <f t="shared" si="32"/>
        <v>111269532</v>
      </c>
      <c r="F148" s="63">
        <f t="shared" si="32"/>
        <v>84141416</v>
      </c>
      <c r="G148" s="65">
        <f>G6+G11+G19+G29+G68+G72+G91</f>
        <v>181238653.88999999</v>
      </c>
      <c r="H148" s="63">
        <f>H6+H11+H19+H29+H68+H72+H91</f>
        <v>194146588</v>
      </c>
      <c r="I148" s="63">
        <f t="shared" si="32"/>
        <v>877000000</v>
      </c>
      <c r="J148" s="63">
        <f t="shared" si="32"/>
        <v>2514865966</v>
      </c>
      <c r="K148" s="63">
        <f>K6+K11+K19+K29+K68+K72+K91</f>
        <v>4050884999.8899999</v>
      </c>
      <c r="L148" s="3"/>
    </row>
    <row r="152" spans="1:12" x14ac:dyDescent="0.2">
      <c r="J152" s="10"/>
    </row>
  </sheetData>
  <mergeCells count="9">
    <mergeCell ref="A1:K1"/>
    <mergeCell ref="A67:K67"/>
    <mergeCell ref="A71:K71"/>
    <mergeCell ref="A90:K90"/>
    <mergeCell ref="A148:B148"/>
    <mergeCell ref="A5:K5"/>
    <mergeCell ref="A10:K10"/>
    <mergeCell ref="A18:K18"/>
    <mergeCell ref="A28:K28"/>
  </mergeCells>
  <printOptions horizontalCentered="1"/>
  <pageMargins left="0.7" right="0.7" top="0.75" bottom="0.65" header="0.3" footer="0.3"/>
  <pageSetup paperSize="9" scale="76" fitToHeight="0" orientation="landscape" r:id="rId1"/>
  <headerFooter>
    <oddFooter>&amp;CPagina &amp;P</oddFooter>
  </headerFooter>
  <ignoredErrors>
    <ignoredError sqref="J122 J1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plan actiuni 2021</vt:lpstr>
      <vt:lpstr>'plan actiuni 2021'!Print_Titles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</dc:creator>
  <cp:lastModifiedBy>Eugenia Sas</cp:lastModifiedBy>
  <cp:lastPrinted>2019-11-08T12:40:00Z</cp:lastPrinted>
  <dcterms:created xsi:type="dcterms:W3CDTF">2017-02-16T17:28:16Z</dcterms:created>
  <dcterms:modified xsi:type="dcterms:W3CDTF">2021-03-31T13:25:36Z</dcterms:modified>
</cp:coreProperties>
</file>